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LANEACIÓN USCO\PDI\PDI 2015 2024\PDI 2020 2024\2021\SEGUIMIENTO Y EVALUACIÓN PDI 2021\EVALUACIONES PLAN DE ACCIÓN 2021\TRIMESTRE 4 2021\"/>
    </mc:Choice>
  </mc:AlternateContent>
  <bookViews>
    <workbookView xWindow="0" yWindow="0" windowWidth="23040" windowHeight="8808"/>
  </bookViews>
  <sheets>
    <sheet name="T4-2021 ACC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'T4-2021 ACC'!$B$2:$C$187</definedName>
    <definedName name="Excel_BuiltIn_Print_Titles_4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88" i="1" l="1"/>
  <c r="S187" i="1"/>
  <c r="C186" i="1"/>
  <c r="L183" i="1"/>
  <c r="M183" i="1" s="1"/>
  <c r="I182" i="1"/>
  <c r="J182" i="1" s="1"/>
  <c r="K182" i="1" s="1"/>
  <c r="F182" i="1"/>
  <c r="E182" i="1"/>
  <c r="B182" i="1"/>
  <c r="I181" i="1"/>
  <c r="J181" i="1" s="1"/>
  <c r="F181" i="1"/>
  <c r="E181" i="1"/>
  <c r="B181" i="1"/>
  <c r="L180" i="1"/>
  <c r="M180" i="1" s="1"/>
  <c r="I179" i="1"/>
  <c r="J179" i="1" s="1"/>
  <c r="F179" i="1"/>
  <c r="E179" i="1"/>
  <c r="B179" i="1"/>
  <c r="I178" i="1"/>
  <c r="J178" i="1" s="1"/>
  <c r="F178" i="1"/>
  <c r="E178" i="1"/>
  <c r="B178" i="1"/>
  <c r="I177" i="1"/>
  <c r="J177" i="1" s="1"/>
  <c r="F177" i="1"/>
  <c r="E177" i="1"/>
  <c r="B177" i="1"/>
  <c r="I176" i="1"/>
  <c r="J176" i="1" s="1"/>
  <c r="F176" i="1"/>
  <c r="E176" i="1"/>
  <c r="B176" i="1"/>
  <c r="I175" i="1"/>
  <c r="J175" i="1" s="1"/>
  <c r="F175" i="1"/>
  <c r="E175" i="1"/>
  <c r="B175" i="1"/>
  <c r="I174" i="1"/>
  <c r="J174" i="1" s="1"/>
  <c r="F174" i="1"/>
  <c r="E174" i="1"/>
  <c r="B174" i="1"/>
  <c r="I173" i="1"/>
  <c r="J173" i="1" s="1"/>
  <c r="F173" i="1"/>
  <c r="E173" i="1"/>
  <c r="B173" i="1"/>
  <c r="L172" i="1"/>
  <c r="M172" i="1" s="1"/>
  <c r="I171" i="1"/>
  <c r="J171" i="1" s="1"/>
  <c r="F171" i="1"/>
  <c r="E171" i="1"/>
  <c r="B171" i="1"/>
  <c r="I170" i="1"/>
  <c r="J170" i="1" s="1"/>
  <c r="F170" i="1"/>
  <c r="E170" i="1"/>
  <c r="B170" i="1"/>
  <c r="I169" i="1"/>
  <c r="J169" i="1" s="1"/>
  <c r="F169" i="1"/>
  <c r="E169" i="1"/>
  <c r="B169" i="1"/>
  <c r="I168" i="1"/>
  <c r="J168" i="1" s="1"/>
  <c r="F168" i="1"/>
  <c r="E168" i="1"/>
  <c r="B168" i="1"/>
  <c r="I167" i="1"/>
  <c r="J167" i="1" s="1"/>
  <c r="F167" i="1"/>
  <c r="E167" i="1"/>
  <c r="B167" i="1"/>
  <c r="L166" i="1"/>
  <c r="M166" i="1" s="1"/>
  <c r="I165" i="1"/>
  <c r="J165" i="1" s="1"/>
  <c r="K165" i="1" s="1"/>
  <c r="F165" i="1"/>
  <c r="E165" i="1"/>
  <c r="B165" i="1"/>
  <c r="I164" i="1"/>
  <c r="J164" i="1" s="1"/>
  <c r="K164" i="1" s="1"/>
  <c r="F164" i="1"/>
  <c r="E164" i="1"/>
  <c r="B164" i="1"/>
  <c r="I163" i="1"/>
  <c r="J163" i="1" s="1"/>
  <c r="K163" i="1" s="1"/>
  <c r="F163" i="1"/>
  <c r="E163" i="1"/>
  <c r="B163" i="1"/>
  <c r="I162" i="1"/>
  <c r="J162" i="1" s="1"/>
  <c r="K162" i="1" s="1"/>
  <c r="F162" i="1"/>
  <c r="E162" i="1"/>
  <c r="B162" i="1"/>
  <c r="I161" i="1"/>
  <c r="J161" i="1" s="1"/>
  <c r="K161" i="1" s="1"/>
  <c r="F161" i="1"/>
  <c r="G161" i="1" s="1"/>
  <c r="E161" i="1"/>
  <c r="B161" i="1"/>
  <c r="I160" i="1"/>
  <c r="J160" i="1" s="1"/>
  <c r="K160" i="1" s="1"/>
  <c r="F160" i="1"/>
  <c r="G160" i="1" s="1"/>
  <c r="E160" i="1"/>
  <c r="B160" i="1"/>
  <c r="J159" i="1"/>
  <c r="K159" i="1" s="1"/>
  <c r="I159" i="1"/>
  <c r="F159" i="1"/>
  <c r="E159" i="1"/>
  <c r="B159" i="1"/>
  <c r="I158" i="1"/>
  <c r="J158" i="1" s="1"/>
  <c r="F158" i="1"/>
  <c r="E158" i="1"/>
  <c r="B158" i="1"/>
  <c r="I157" i="1"/>
  <c r="J157" i="1" s="1"/>
  <c r="F157" i="1"/>
  <c r="E157" i="1"/>
  <c r="B157" i="1"/>
  <c r="I156" i="1"/>
  <c r="J156" i="1" s="1"/>
  <c r="F156" i="1"/>
  <c r="E156" i="1"/>
  <c r="B156" i="1"/>
  <c r="I155" i="1"/>
  <c r="J155" i="1" s="1"/>
  <c r="F155" i="1"/>
  <c r="E155" i="1"/>
  <c r="B155" i="1"/>
  <c r="I154" i="1"/>
  <c r="J154" i="1" s="1"/>
  <c r="F154" i="1"/>
  <c r="E154" i="1"/>
  <c r="B154" i="1"/>
  <c r="L153" i="1"/>
  <c r="I152" i="1"/>
  <c r="J152" i="1" s="1"/>
  <c r="F152" i="1"/>
  <c r="E152" i="1"/>
  <c r="B152" i="1"/>
  <c r="I151" i="1"/>
  <c r="J151" i="1" s="1"/>
  <c r="F151" i="1"/>
  <c r="E151" i="1"/>
  <c r="B151" i="1"/>
  <c r="I150" i="1"/>
  <c r="J150" i="1" s="1"/>
  <c r="F150" i="1"/>
  <c r="E150" i="1"/>
  <c r="B150" i="1"/>
  <c r="I149" i="1"/>
  <c r="J149" i="1" s="1"/>
  <c r="F149" i="1"/>
  <c r="E149" i="1"/>
  <c r="B149" i="1"/>
  <c r="I148" i="1"/>
  <c r="J148" i="1" s="1"/>
  <c r="F148" i="1"/>
  <c r="E148" i="1"/>
  <c r="B148" i="1"/>
  <c r="L146" i="1"/>
  <c r="M146" i="1" s="1"/>
  <c r="I145" i="1"/>
  <c r="J145" i="1" s="1"/>
  <c r="F145" i="1"/>
  <c r="E145" i="1"/>
  <c r="B145" i="1"/>
  <c r="I144" i="1"/>
  <c r="J144" i="1" s="1"/>
  <c r="K144" i="1" s="1"/>
  <c r="F144" i="1"/>
  <c r="E144" i="1"/>
  <c r="B144" i="1"/>
  <c r="I143" i="1"/>
  <c r="J143" i="1" s="1"/>
  <c r="K143" i="1" s="1"/>
  <c r="F143" i="1"/>
  <c r="G143" i="1" s="1"/>
  <c r="E143" i="1"/>
  <c r="B143" i="1"/>
  <c r="I142" i="1"/>
  <c r="J142" i="1" s="1"/>
  <c r="K142" i="1" s="1"/>
  <c r="F142" i="1"/>
  <c r="E142" i="1"/>
  <c r="B142" i="1"/>
  <c r="L141" i="1"/>
  <c r="M141" i="1" s="1"/>
  <c r="I140" i="1"/>
  <c r="J140" i="1" s="1"/>
  <c r="K140" i="1" s="1"/>
  <c r="F140" i="1"/>
  <c r="G140" i="1" s="1"/>
  <c r="E140" i="1"/>
  <c r="B140" i="1"/>
  <c r="J139" i="1"/>
  <c r="K139" i="1" s="1"/>
  <c r="I139" i="1"/>
  <c r="F139" i="1"/>
  <c r="E139" i="1"/>
  <c r="G139" i="1" s="1"/>
  <c r="B139" i="1"/>
  <c r="I138" i="1"/>
  <c r="J138" i="1" s="1"/>
  <c r="F138" i="1"/>
  <c r="E138" i="1"/>
  <c r="B138" i="1"/>
  <c r="L137" i="1"/>
  <c r="M137" i="1" s="1"/>
  <c r="I136" i="1"/>
  <c r="J136" i="1" s="1"/>
  <c r="K136" i="1" s="1"/>
  <c r="F136" i="1"/>
  <c r="E136" i="1"/>
  <c r="B136" i="1"/>
  <c r="I135" i="1"/>
  <c r="J135" i="1" s="1"/>
  <c r="K135" i="1" s="1"/>
  <c r="F135" i="1"/>
  <c r="E135" i="1"/>
  <c r="B135" i="1"/>
  <c r="L134" i="1"/>
  <c r="M134" i="1" s="1"/>
  <c r="J133" i="1"/>
  <c r="K133" i="1" s="1"/>
  <c r="I133" i="1"/>
  <c r="F133" i="1"/>
  <c r="E133" i="1"/>
  <c r="G133" i="1" s="1"/>
  <c r="B133" i="1"/>
  <c r="I132" i="1"/>
  <c r="J132" i="1" s="1"/>
  <c r="K132" i="1" s="1"/>
  <c r="F132" i="1"/>
  <c r="E132" i="1"/>
  <c r="B132" i="1"/>
  <c r="J131" i="1"/>
  <c r="K131" i="1" s="1"/>
  <c r="I131" i="1"/>
  <c r="F131" i="1"/>
  <c r="E131" i="1"/>
  <c r="G131" i="1" s="1"/>
  <c r="B131" i="1"/>
  <c r="L130" i="1"/>
  <c r="M130" i="1" s="1"/>
  <c r="I129" i="1"/>
  <c r="J129" i="1" s="1"/>
  <c r="F129" i="1"/>
  <c r="E129" i="1"/>
  <c r="B129" i="1"/>
  <c r="I128" i="1"/>
  <c r="J128" i="1" s="1"/>
  <c r="F128" i="1"/>
  <c r="E128" i="1"/>
  <c r="B128" i="1"/>
  <c r="L127" i="1"/>
  <c r="M127" i="1" s="1"/>
  <c r="I127" i="1"/>
  <c r="J127" i="1" s="1"/>
  <c r="F127" i="1"/>
  <c r="E127" i="1"/>
  <c r="B127" i="1"/>
  <c r="I126" i="1"/>
  <c r="J126" i="1" s="1"/>
  <c r="K126" i="1" s="1"/>
  <c r="F126" i="1"/>
  <c r="E126" i="1"/>
  <c r="B126" i="1"/>
  <c r="L125" i="1"/>
  <c r="M125" i="1" s="1"/>
  <c r="I125" i="1"/>
  <c r="J125" i="1" s="1"/>
  <c r="F125" i="1"/>
  <c r="E125" i="1"/>
  <c r="B125" i="1"/>
  <c r="I124" i="1"/>
  <c r="J124" i="1" s="1"/>
  <c r="K124" i="1" s="1"/>
  <c r="F124" i="1"/>
  <c r="E124" i="1"/>
  <c r="B124" i="1"/>
  <c r="I123" i="1"/>
  <c r="J123" i="1" s="1"/>
  <c r="F123" i="1"/>
  <c r="E123" i="1"/>
  <c r="B123" i="1"/>
  <c r="I120" i="1"/>
  <c r="J120" i="1" s="1"/>
  <c r="G120" i="1"/>
  <c r="B120" i="1"/>
  <c r="I118" i="1"/>
  <c r="J118" i="1" s="1"/>
  <c r="F118" i="1"/>
  <c r="E118" i="1"/>
  <c r="B118" i="1"/>
  <c r="I117" i="1"/>
  <c r="J117" i="1" s="1"/>
  <c r="K117" i="1" s="1"/>
  <c r="F117" i="1"/>
  <c r="E117" i="1"/>
  <c r="B117" i="1"/>
  <c r="I116" i="1"/>
  <c r="J116" i="1" s="1"/>
  <c r="K116" i="1" s="1"/>
  <c r="F116" i="1"/>
  <c r="E116" i="1"/>
  <c r="B116" i="1"/>
  <c r="I115" i="1"/>
  <c r="J115" i="1" s="1"/>
  <c r="F115" i="1"/>
  <c r="E115" i="1"/>
  <c r="B115" i="1"/>
  <c r="I113" i="1"/>
  <c r="J113" i="1" s="1"/>
  <c r="K113" i="1" s="1"/>
  <c r="F113" i="1"/>
  <c r="E113" i="1"/>
  <c r="B113" i="1"/>
  <c r="I112" i="1"/>
  <c r="J112" i="1" s="1"/>
  <c r="K112" i="1" s="1"/>
  <c r="F112" i="1"/>
  <c r="E112" i="1"/>
  <c r="B112" i="1"/>
  <c r="I111" i="1"/>
  <c r="J111" i="1" s="1"/>
  <c r="K111" i="1" s="1"/>
  <c r="F111" i="1"/>
  <c r="E111" i="1"/>
  <c r="B111" i="1"/>
  <c r="I110" i="1"/>
  <c r="J110" i="1" s="1"/>
  <c r="K110" i="1" s="1"/>
  <c r="F110" i="1"/>
  <c r="E110" i="1"/>
  <c r="B110" i="1"/>
  <c r="I109" i="1"/>
  <c r="J109" i="1" s="1"/>
  <c r="K109" i="1" s="1"/>
  <c r="F109" i="1"/>
  <c r="E109" i="1"/>
  <c r="B109" i="1"/>
  <c r="I108" i="1"/>
  <c r="J108" i="1" s="1"/>
  <c r="K108" i="1" s="1"/>
  <c r="F108" i="1"/>
  <c r="G108" i="1" s="1"/>
  <c r="E108" i="1"/>
  <c r="B108" i="1"/>
  <c r="I107" i="1"/>
  <c r="J107" i="1" s="1"/>
  <c r="F107" i="1"/>
  <c r="E107" i="1"/>
  <c r="B107" i="1"/>
  <c r="I105" i="1"/>
  <c r="J105" i="1" s="1"/>
  <c r="F105" i="1"/>
  <c r="E105" i="1"/>
  <c r="G105" i="1" s="1"/>
  <c r="B105" i="1"/>
  <c r="I104" i="1"/>
  <c r="J104" i="1" s="1"/>
  <c r="K104" i="1" s="1"/>
  <c r="F104" i="1"/>
  <c r="E104" i="1"/>
  <c r="B104" i="1"/>
  <c r="I103" i="1"/>
  <c r="J103" i="1" s="1"/>
  <c r="F103" i="1"/>
  <c r="E103" i="1"/>
  <c r="B103" i="1"/>
  <c r="I102" i="1"/>
  <c r="J102" i="1" s="1"/>
  <c r="K102" i="1" s="1"/>
  <c r="F102" i="1"/>
  <c r="G102" i="1" s="1"/>
  <c r="E102" i="1"/>
  <c r="B102" i="1"/>
  <c r="I101" i="1"/>
  <c r="J101" i="1" s="1"/>
  <c r="K101" i="1" s="1"/>
  <c r="F101" i="1"/>
  <c r="E101" i="1"/>
  <c r="B101" i="1"/>
  <c r="I100" i="1"/>
  <c r="J100" i="1" s="1"/>
  <c r="K100" i="1" s="1"/>
  <c r="F100" i="1"/>
  <c r="E100" i="1"/>
  <c r="B100" i="1"/>
  <c r="I99" i="1"/>
  <c r="J99" i="1" s="1"/>
  <c r="F99" i="1"/>
  <c r="E99" i="1"/>
  <c r="G99" i="1" s="1"/>
  <c r="B99" i="1"/>
  <c r="I98" i="1"/>
  <c r="J98" i="1" s="1"/>
  <c r="K98" i="1" s="1"/>
  <c r="F98" i="1"/>
  <c r="E98" i="1"/>
  <c r="B98" i="1"/>
  <c r="I97" i="1"/>
  <c r="J97" i="1" s="1"/>
  <c r="K97" i="1" s="1"/>
  <c r="F97" i="1"/>
  <c r="E97" i="1"/>
  <c r="B97" i="1"/>
  <c r="I96" i="1"/>
  <c r="J96" i="1" s="1"/>
  <c r="K96" i="1" s="1"/>
  <c r="F96" i="1"/>
  <c r="E96" i="1"/>
  <c r="B96" i="1"/>
  <c r="I95" i="1"/>
  <c r="J95" i="1" s="1"/>
  <c r="F95" i="1"/>
  <c r="E95" i="1"/>
  <c r="B95" i="1"/>
  <c r="L94" i="1"/>
  <c r="M94" i="1" s="1"/>
  <c r="I94" i="1"/>
  <c r="J94" i="1" s="1"/>
  <c r="F94" i="1"/>
  <c r="E94" i="1"/>
  <c r="B94" i="1"/>
  <c r="I93" i="1"/>
  <c r="J93" i="1" s="1"/>
  <c r="K93" i="1" s="1"/>
  <c r="F93" i="1"/>
  <c r="E93" i="1"/>
  <c r="B93" i="1"/>
  <c r="I92" i="1"/>
  <c r="J92" i="1" s="1"/>
  <c r="K92" i="1" s="1"/>
  <c r="F92" i="1"/>
  <c r="E92" i="1"/>
  <c r="B92" i="1"/>
  <c r="K90" i="1"/>
  <c r="I90" i="1"/>
  <c r="F90" i="1"/>
  <c r="E90" i="1"/>
  <c r="B90" i="1"/>
  <c r="K89" i="1"/>
  <c r="I89" i="1"/>
  <c r="F89" i="1"/>
  <c r="E89" i="1"/>
  <c r="B89" i="1"/>
  <c r="K88" i="1"/>
  <c r="I88" i="1"/>
  <c r="F88" i="1"/>
  <c r="E88" i="1"/>
  <c r="B88" i="1"/>
  <c r="K87" i="1"/>
  <c r="I87" i="1"/>
  <c r="F87" i="1"/>
  <c r="E87" i="1"/>
  <c r="B87" i="1"/>
  <c r="I86" i="1"/>
  <c r="J86" i="1" s="1"/>
  <c r="K86" i="1" s="1"/>
  <c r="F86" i="1"/>
  <c r="E86" i="1"/>
  <c r="B86" i="1"/>
  <c r="I85" i="1"/>
  <c r="J85" i="1" s="1"/>
  <c r="F85" i="1"/>
  <c r="E85" i="1"/>
  <c r="B85" i="1"/>
  <c r="I84" i="1"/>
  <c r="J84" i="1" s="1"/>
  <c r="K84" i="1" s="1"/>
  <c r="F84" i="1"/>
  <c r="E84" i="1"/>
  <c r="B84" i="1"/>
  <c r="I83" i="1"/>
  <c r="J83" i="1" s="1"/>
  <c r="K83" i="1" s="1"/>
  <c r="F83" i="1"/>
  <c r="E83" i="1"/>
  <c r="B83" i="1"/>
  <c r="I82" i="1"/>
  <c r="J82" i="1" s="1"/>
  <c r="K82" i="1" s="1"/>
  <c r="F82" i="1"/>
  <c r="E82" i="1"/>
  <c r="B82" i="1"/>
  <c r="K81" i="1"/>
  <c r="I81" i="1"/>
  <c r="J81" i="1" s="1"/>
  <c r="F81" i="1"/>
  <c r="E81" i="1"/>
  <c r="B81" i="1"/>
  <c r="I80" i="1"/>
  <c r="J80" i="1" s="1"/>
  <c r="K80" i="1" s="1"/>
  <c r="F80" i="1"/>
  <c r="E80" i="1"/>
  <c r="B80" i="1"/>
  <c r="I79" i="1"/>
  <c r="J79" i="1" s="1"/>
  <c r="K79" i="1" s="1"/>
  <c r="F79" i="1"/>
  <c r="E79" i="1"/>
  <c r="B79" i="1"/>
  <c r="I78" i="1"/>
  <c r="J78" i="1" s="1"/>
  <c r="F78" i="1"/>
  <c r="E78" i="1"/>
  <c r="B78" i="1"/>
  <c r="I77" i="1"/>
  <c r="J77" i="1" s="1"/>
  <c r="F77" i="1"/>
  <c r="E77" i="1"/>
  <c r="B77" i="1"/>
  <c r="I76" i="1"/>
  <c r="J76" i="1" s="1"/>
  <c r="K76" i="1" s="1"/>
  <c r="F76" i="1"/>
  <c r="E76" i="1"/>
  <c r="B76" i="1"/>
  <c r="I75" i="1"/>
  <c r="J75" i="1" s="1"/>
  <c r="K75" i="1" s="1"/>
  <c r="F75" i="1"/>
  <c r="E75" i="1"/>
  <c r="B75" i="1"/>
  <c r="I74" i="1"/>
  <c r="J74" i="1" s="1"/>
  <c r="K74" i="1" s="1"/>
  <c r="F74" i="1"/>
  <c r="E74" i="1"/>
  <c r="B74" i="1"/>
  <c r="I73" i="1"/>
  <c r="J73" i="1" s="1"/>
  <c r="K73" i="1" s="1"/>
  <c r="F73" i="1"/>
  <c r="E73" i="1"/>
  <c r="B73" i="1"/>
  <c r="K72" i="1"/>
  <c r="I72" i="1"/>
  <c r="F72" i="1"/>
  <c r="E72" i="1"/>
  <c r="B72" i="1"/>
  <c r="I71" i="1"/>
  <c r="J71" i="1" s="1"/>
  <c r="K71" i="1" s="1"/>
  <c r="F71" i="1"/>
  <c r="E71" i="1"/>
  <c r="B71" i="1"/>
  <c r="I70" i="1"/>
  <c r="J70" i="1" s="1"/>
  <c r="K70" i="1" s="1"/>
  <c r="F70" i="1"/>
  <c r="G70" i="1" s="1"/>
  <c r="E70" i="1"/>
  <c r="B70" i="1"/>
  <c r="I68" i="1"/>
  <c r="J68" i="1" s="1"/>
  <c r="K68" i="1" s="1"/>
  <c r="F68" i="1"/>
  <c r="E68" i="1"/>
  <c r="B68" i="1"/>
  <c r="I67" i="1"/>
  <c r="J67" i="1" s="1"/>
  <c r="F67" i="1"/>
  <c r="E67" i="1"/>
  <c r="B67" i="1"/>
  <c r="I66" i="1"/>
  <c r="J66" i="1" s="1"/>
  <c r="F66" i="1"/>
  <c r="E66" i="1"/>
  <c r="B66" i="1"/>
  <c r="I65" i="1"/>
  <c r="J65" i="1" s="1"/>
  <c r="F65" i="1"/>
  <c r="E65" i="1"/>
  <c r="B65" i="1"/>
  <c r="I62" i="1"/>
  <c r="J62" i="1" s="1"/>
  <c r="G62" i="1"/>
  <c r="F62" i="1"/>
  <c r="E62" i="1"/>
  <c r="B62" i="1"/>
  <c r="I61" i="1"/>
  <c r="J61" i="1" s="1"/>
  <c r="G61" i="1"/>
  <c r="F61" i="1"/>
  <c r="E61" i="1"/>
  <c r="B61" i="1"/>
  <c r="I60" i="1"/>
  <c r="J60" i="1" s="1"/>
  <c r="F60" i="1"/>
  <c r="G60" i="1" s="1"/>
  <c r="E60" i="1"/>
  <c r="B60" i="1"/>
  <c r="I58" i="1"/>
  <c r="J58" i="1" s="1"/>
  <c r="F58" i="1"/>
  <c r="E58" i="1"/>
  <c r="B58" i="1"/>
  <c r="I56" i="1"/>
  <c r="J56" i="1" s="1"/>
  <c r="F56" i="1"/>
  <c r="E56" i="1"/>
  <c r="B56" i="1"/>
  <c r="I55" i="1"/>
  <c r="J55" i="1" s="1"/>
  <c r="F55" i="1"/>
  <c r="G55" i="1" s="1"/>
  <c r="E55" i="1"/>
  <c r="B55" i="1"/>
  <c r="I53" i="1"/>
  <c r="J53" i="1" s="1"/>
  <c r="G53" i="1"/>
  <c r="F53" i="1"/>
  <c r="E53" i="1"/>
  <c r="B53" i="1"/>
  <c r="I52" i="1"/>
  <c r="J52" i="1" s="1"/>
  <c r="F52" i="1"/>
  <c r="G52" i="1" s="1"/>
  <c r="E52" i="1"/>
  <c r="B52" i="1"/>
  <c r="I51" i="1"/>
  <c r="J51" i="1" s="1"/>
  <c r="F51" i="1"/>
  <c r="E51" i="1"/>
  <c r="B51" i="1"/>
  <c r="K50" i="1"/>
  <c r="I50" i="1"/>
  <c r="F50" i="1"/>
  <c r="E50" i="1"/>
  <c r="B50" i="1"/>
  <c r="I49" i="1"/>
  <c r="J49" i="1" s="1"/>
  <c r="K49" i="1" s="1"/>
  <c r="F49" i="1"/>
  <c r="G49" i="1" s="1"/>
  <c r="E49" i="1"/>
  <c r="B49" i="1"/>
  <c r="I48" i="1"/>
  <c r="J48" i="1" s="1"/>
  <c r="K48" i="1" s="1"/>
  <c r="G48" i="1"/>
  <c r="F48" i="1"/>
  <c r="E48" i="1"/>
  <c r="B48" i="1"/>
  <c r="I47" i="1"/>
  <c r="J47" i="1" s="1"/>
  <c r="K47" i="1" s="1"/>
  <c r="G47" i="1"/>
  <c r="F47" i="1"/>
  <c r="E47" i="1"/>
  <c r="B47" i="1"/>
  <c r="I46" i="1"/>
  <c r="J46" i="1" s="1"/>
  <c r="K46" i="1" s="1"/>
  <c r="G46" i="1"/>
  <c r="F46" i="1"/>
  <c r="E46" i="1"/>
  <c r="B46" i="1"/>
  <c r="L45" i="1"/>
  <c r="M45" i="1" s="1"/>
  <c r="I45" i="1"/>
  <c r="J45" i="1" s="1"/>
  <c r="F45" i="1"/>
  <c r="E45" i="1"/>
  <c r="B45" i="1"/>
  <c r="I44" i="1"/>
  <c r="J44" i="1" s="1"/>
  <c r="F44" i="1"/>
  <c r="E44" i="1"/>
  <c r="B44" i="1"/>
  <c r="I43" i="1"/>
  <c r="J43" i="1" s="1"/>
  <c r="F43" i="1"/>
  <c r="G43" i="1" s="1"/>
  <c r="E43" i="1"/>
  <c r="B43" i="1"/>
  <c r="I42" i="1"/>
  <c r="J42" i="1" s="1"/>
  <c r="F42" i="1"/>
  <c r="E42" i="1"/>
  <c r="B42" i="1"/>
  <c r="I41" i="1"/>
  <c r="J41" i="1" s="1"/>
  <c r="F41" i="1"/>
  <c r="E41" i="1"/>
  <c r="G41" i="1" s="1"/>
  <c r="B41" i="1"/>
  <c r="I39" i="1"/>
  <c r="J39" i="1" s="1"/>
  <c r="K39" i="1" s="1"/>
  <c r="F39" i="1"/>
  <c r="E39" i="1"/>
  <c r="B39" i="1"/>
  <c r="K38" i="1"/>
  <c r="I38" i="1"/>
  <c r="F38" i="1"/>
  <c r="E38" i="1"/>
  <c r="B38" i="1"/>
  <c r="K37" i="1"/>
  <c r="I37" i="1"/>
  <c r="F37" i="1"/>
  <c r="E37" i="1"/>
  <c r="B37" i="1"/>
  <c r="K36" i="1"/>
  <c r="I36" i="1"/>
  <c r="F36" i="1"/>
  <c r="G36" i="1" s="1"/>
  <c r="E36" i="1"/>
  <c r="B36" i="1"/>
  <c r="I35" i="1"/>
  <c r="J35" i="1" s="1"/>
  <c r="F35" i="1"/>
  <c r="E35" i="1"/>
  <c r="B35" i="1"/>
  <c r="I34" i="1"/>
  <c r="J34" i="1" s="1"/>
  <c r="F34" i="1"/>
  <c r="E34" i="1"/>
  <c r="B34" i="1"/>
  <c r="I33" i="1"/>
  <c r="J33" i="1" s="1"/>
  <c r="F33" i="1"/>
  <c r="E33" i="1"/>
  <c r="B33" i="1"/>
  <c r="I31" i="1"/>
  <c r="J31" i="1" s="1"/>
  <c r="F31" i="1"/>
  <c r="E31" i="1"/>
  <c r="B31" i="1"/>
  <c r="I30" i="1"/>
  <c r="J30" i="1" s="1"/>
  <c r="K30" i="1" s="1"/>
  <c r="F30" i="1"/>
  <c r="E30" i="1"/>
  <c r="B30" i="1"/>
  <c r="I29" i="1"/>
  <c r="J29" i="1" s="1"/>
  <c r="F29" i="1"/>
  <c r="E29" i="1"/>
  <c r="B29" i="1"/>
  <c r="I26" i="1"/>
  <c r="J26" i="1" s="1"/>
  <c r="K26" i="1" s="1"/>
  <c r="F26" i="1"/>
  <c r="E26" i="1"/>
  <c r="B26" i="1"/>
  <c r="I25" i="1"/>
  <c r="J25" i="1" s="1"/>
  <c r="K25" i="1" s="1"/>
  <c r="F25" i="1"/>
  <c r="E25" i="1"/>
  <c r="B25" i="1"/>
  <c r="I24" i="1"/>
  <c r="J24" i="1" s="1"/>
  <c r="K24" i="1" s="1"/>
  <c r="F24" i="1"/>
  <c r="E24" i="1"/>
  <c r="B24" i="1"/>
  <c r="I22" i="1"/>
  <c r="J22" i="1" s="1"/>
  <c r="K22" i="1" s="1"/>
  <c r="F22" i="1"/>
  <c r="E22" i="1"/>
  <c r="B22" i="1"/>
  <c r="I20" i="1"/>
  <c r="J20" i="1" s="1"/>
  <c r="K20" i="1" s="1"/>
  <c r="F20" i="1"/>
  <c r="E20" i="1"/>
  <c r="B20" i="1"/>
  <c r="I19" i="1"/>
  <c r="J19" i="1" s="1"/>
  <c r="K19" i="1" s="1"/>
  <c r="F19" i="1"/>
  <c r="E19" i="1"/>
  <c r="B19" i="1"/>
  <c r="I18" i="1"/>
  <c r="J18" i="1" s="1"/>
  <c r="K18" i="1" s="1"/>
  <c r="F18" i="1"/>
  <c r="E18" i="1"/>
  <c r="B18" i="1"/>
  <c r="I16" i="1"/>
  <c r="H16" i="1"/>
  <c r="G16" i="1"/>
  <c r="F16" i="1"/>
  <c r="E16" i="1"/>
  <c r="D16" i="1"/>
  <c r="B16" i="1"/>
  <c r="I15" i="1"/>
  <c r="H15" i="1"/>
  <c r="G15" i="1"/>
  <c r="F15" i="1"/>
  <c r="E15" i="1"/>
  <c r="D15" i="1"/>
  <c r="B15" i="1"/>
  <c r="I14" i="1"/>
  <c r="H14" i="1"/>
  <c r="G14" i="1"/>
  <c r="F14" i="1"/>
  <c r="E14" i="1"/>
  <c r="D14" i="1"/>
  <c r="B14" i="1"/>
  <c r="K13" i="1"/>
  <c r="I13" i="1"/>
  <c r="H13" i="1"/>
  <c r="G13" i="1"/>
  <c r="F13" i="1"/>
  <c r="E13" i="1"/>
  <c r="D13" i="1"/>
  <c r="B13" i="1"/>
  <c r="I12" i="1"/>
  <c r="H12" i="1"/>
  <c r="G12" i="1"/>
  <c r="F12" i="1"/>
  <c r="E12" i="1"/>
  <c r="D12" i="1"/>
  <c r="B12" i="1"/>
  <c r="I10" i="1"/>
  <c r="H10" i="1"/>
  <c r="G10" i="1"/>
  <c r="F10" i="1"/>
  <c r="E10" i="1"/>
  <c r="D10" i="1"/>
  <c r="B10" i="1"/>
  <c r="I9" i="1"/>
  <c r="H9" i="1"/>
  <c r="G9" i="1"/>
  <c r="F9" i="1"/>
  <c r="E9" i="1"/>
  <c r="D9" i="1"/>
  <c r="B9" i="1"/>
  <c r="I8" i="1"/>
  <c r="H8" i="1"/>
  <c r="G8" i="1"/>
  <c r="F8" i="1"/>
  <c r="E8" i="1"/>
  <c r="D8" i="1"/>
  <c r="B8" i="1"/>
  <c r="I7" i="1"/>
  <c r="J7" i="1" s="1"/>
  <c r="K7" i="1" s="1"/>
  <c r="H7" i="1"/>
  <c r="G7" i="1"/>
  <c r="F7" i="1"/>
  <c r="E7" i="1"/>
  <c r="D7" i="1"/>
  <c r="B7" i="1"/>
  <c r="I5" i="1"/>
  <c r="H5" i="1"/>
  <c r="G5" i="1"/>
  <c r="F5" i="1"/>
  <c r="E5" i="1"/>
  <c r="D5" i="1"/>
  <c r="B5" i="1"/>
  <c r="I4" i="1"/>
  <c r="H4" i="1"/>
  <c r="J4" i="1" s="1"/>
  <c r="G4" i="1"/>
  <c r="F4" i="1"/>
  <c r="E4" i="1"/>
  <c r="D4" i="1"/>
  <c r="B4" i="1"/>
  <c r="J9" i="1" l="1"/>
  <c r="K9" i="1" s="1"/>
  <c r="G79" i="1"/>
  <c r="G150" i="1"/>
  <c r="G78" i="1"/>
  <c r="J12" i="1"/>
  <c r="K12" i="1" s="1"/>
  <c r="G71" i="1"/>
  <c r="G96" i="1"/>
  <c r="G100" i="1"/>
  <c r="G107" i="1"/>
  <c r="G125" i="1"/>
  <c r="G157" i="1"/>
  <c r="G135" i="1"/>
  <c r="G75" i="1"/>
  <c r="G148" i="1"/>
  <c r="G152" i="1"/>
  <c r="G159" i="1"/>
  <c r="G165" i="1"/>
  <c r="G168" i="1"/>
  <c r="J10" i="1"/>
  <c r="K10" i="1" s="1"/>
  <c r="G87" i="1"/>
  <c r="G93" i="1"/>
  <c r="J15" i="1"/>
  <c r="K15" i="1" s="1"/>
  <c r="G35" i="1"/>
  <c r="L53" i="1"/>
  <c r="M53" i="1" s="1"/>
  <c r="G67" i="1"/>
  <c r="G77" i="1"/>
  <c r="G82" i="1"/>
  <c r="G111" i="1"/>
  <c r="G115" i="1"/>
  <c r="G145" i="1"/>
  <c r="G149" i="1"/>
  <c r="G156" i="1"/>
  <c r="L61" i="1"/>
  <c r="M61" i="1" s="1"/>
  <c r="G66" i="1"/>
  <c r="G90" i="1"/>
  <c r="G20" i="1"/>
  <c r="G26" i="1"/>
  <c r="G42" i="1"/>
  <c r="L43" i="1"/>
  <c r="M43" i="1" s="1"/>
  <c r="G45" i="1"/>
  <c r="G65" i="1"/>
  <c r="G72" i="1"/>
  <c r="H72" i="1" s="1"/>
  <c r="J5" i="1"/>
  <c r="K5" i="1" s="1"/>
  <c r="J14" i="1"/>
  <c r="K14" i="1" s="1"/>
  <c r="G18" i="1"/>
  <c r="G24" i="1"/>
  <c r="G29" i="1"/>
  <c r="G51" i="1"/>
  <c r="G56" i="1"/>
  <c r="L67" i="1"/>
  <c r="M67" i="1" s="1"/>
  <c r="G83" i="1"/>
  <c r="G88" i="1"/>
  <c r="G92" i="1"/>
  <c r="G98" i="1"/>
  <c r="G109" i="1"/>
  <c r="G110" i="1"/>
  <c r="G129" i="1"/>
  <c r="J141" i="1"/>
  <c r="N141" i="1" s="1"/>
  <c r="O141" i="1" s="1"/>
  <c r="G151" i="1"/>
  <c r="G154" i="1"/>
  <c r="G158" i="1"/>
  <c r="G85" i="1"/>
  <c r="G86" i="1"/>
  <c r="G116" i="1"/>
  <c r="G124" i="1"/>
  <c r="G142" i="1"/>
  <c r="G155" i="1"/>
  <c r="L163" i="1"/>
  <c r="M163" i="1" s="1"/>
  <c r="J8" i="1"/>
  <c r="G30" i="1"/>
  <c r="G31" i="1"/>
  <c r="G38" i="1"/>
  <c r="L38" i="1"/>
  <c r="N38" i="1" s="1"/>
  <c r="O38" i="1" s="1"/>
  <c r="G44" i="1"/>
  <c r="G58" i="1"/>
  <c r="G73" i="1"/>
  <c r="G128" i="1"/>
  <c r="G182" i="1"/>
  <c r="L19" i="1"/>
  <c r="L44" i="1"/>
  <c r="M44" i="1" s="1"/>
  <c r="G76" i="1"/>
  <c r="G68" i="1"/>
  <c r="L62" i="1"/>
  <c r="M62" i="1" s="1"/>
  <c r="G74" i="1"/>
  <c r="G80" i="1"/>
  <c r="G81" i="1"/>
  <c r="G103" i="1"/>
  <c r="G104" i="1"/>
  <c r="G112" i="1"/>
  <c r="G19" i="1"/>
  <c r="G22" i="1"/>
  <c r="G25" i="1"/>
  <c r="G34" i="1"/>
  <c r="G39" i="1"/>
  <c r="L39" i="1"/>
  <c r="M39" i="1" s="1"/>
  <c r="L85" i="1"/>
  <c r="M85" i="1" s="1"/>
  <c r="G94" i="1"/>
  <c r="G118" i="1"/>
  <c r="K120" i="1"/>
  <c r="J121" i="1"/>
  <c r="K121" i="1" s="1"/>
  <c r="L56" i="1"/>
  <c r="M56" i="1" s="1"/>
  <c r="L126" i="1"/>
  <c r="M126" i="1" s="1"/>
  <c r="G162" i="1"/>
  <c r="G170" i="1"/>
  <c r="L170" i="1"/>
  <c r="G171" i="1"/>
  <c r="L182" i="1"/>
  <c r="M182" i="1" s="1"/>
  <c r="L95" i="1"/>
  <c r="M95" i="1" s="1"/>
  <c r="L164" i="1"/>
  <c r="M164" i="1" s="1"/>
  <c r="L78" i="1"/>
  <c r="M78" i="1" s="1"/>
  <c r="L5" i="1"/>
  <c r="M5" i="1" s="1"/>
  <c r="L13" i="1"/>
  <c r="N13" i="1" s="1"/>
  <c r="O13" i="1" s="1"/>
  <c r="L14" i="1"/>
  <c r="M14" i="1" s="1"/>
  <c r="J16" i="1"/>
  <c r="K16" i="1" s="1"/>
  <c r="G33" i="1"/>
  <c r="L77" i="1"/>
  <c r="M77" i="1" s="1"/>
  <c r="L129" i="1"/>
  <c r="M129" i="1" s="1"/>
  <c r="G89" i="1"/>
  <c r="G97" i="1"/>
  <c r="L99" i="1"/>
  <c r="M99" i="1" s="1"/>
  <c r="G101" i="1"/>
  <c r="G117" i="1"/>
  <c r="L117" i="1"/>
  <c r="M117" i="1" s="1"/>
  <c r="G123" i="1"/>
  <c r="G127" i="1"/>
  <c r="L128" i="1"/>
  <c r="M128" i="1" s="1"/>
  <c r="G144" i="1"/>
  <c r="G164" i="1"/>
  <c r="G167" i="1"/>
  <c r="G173" i="1"/>
  <c r="G174" i="1"/>
  <c r="G175" i="1"/>
  <c r="G176" i="1"/>
  <c r="G177" i="1"/>
  <c r="G178" i="1"/>
  <c r="G179" i="1"/>
  <c r="G181" i="1"/>
  <c r="G95" i="1"/>
  <c r="G113" i="1"/>
  <c r="G126" i="1"/>
  <c r="L147" i="1"/>
  <c r="M147" i="1" s="1"/>
  <c r="G132" i="1"/>
  <c r="G136" i="1"/>
  <c r="G138" i="1"/>
  <c r="G163" i="1"/>
  <c r="G169" i="1"/>
  <c r="K4" i="1"/>
  <c r="J6" i="1"/>
  <c r="K6" i="1" s="1"/>
  <c r="K8" i="1"/>
  <c r="K29" i="1"/>
  <c r="J32" i="1"/>
  <c r="K32" i="1" s="1"/>
  <c r="K35" i="1"/>
  <c r="K31" i="1"/>
  <c r="K34" i="1"/>
  <c r="L10" i="1"/>
  <c r="M10" i="1" s="1"/>
  <c r="L12" i="1"/>
  <c r="N12" i="1" s="1"/>
  <c r="L16" i="1"/>
  <c r="M16" i="1" s="1"/>
  <c r="L35" i="1"/>
  <c r="M35" i="1" s="1"/>
  <c r="L15" i="1"/>
  <c r="M15" i="1" s="1"/>
  <c r="L34" i="1"/>
  <c r="M34" i="1" s="1"/>
  <c r="L37" i="1"/>
  <c r="L8" i="1"/>
  <c r="M8" i="1" s="1"/>
  <c r="J21" i="1"/>
  <c r="K21" i="1" s="1"/>
  <c r="J23" i="1"/>
  <c r="K23" i="1" s="1"/>
  <c r="L26" i="1"/>
  <c r="M26" i="1" s="1"/>
  <c r="K41" i="1"/>
  <c r="J54" i="1"/>
  <c r="K54" i="1" s="1"/>
  <c r="K45" i="1"/>
  <c r="N45" i="1"/>
  <c r="O45" i="1" s="1"/>
  <c r="L47" i="1"/>
  <c r="M47" i="1" s="1"/>
  <c r="L50" i="1"/>
  <c r="L52" i="1"/>
  <c r="M52" i="1" s="1"/>
  <c r="K56" i="1"/>
  <c r="K62" i="1"/>
  <c r="L66" i="1"/>
  <c r="M66" i="1" s="1"/>
  <c r="K77" i="1"/>
  <c r="J27" i="1"/>
  <c r="K33" i="1"/>
  <c r="J40" i="1"/>
  <c r="K40" i="1" s="1"/>
  <c r="K44" i="1"/>
  <c r="K58" i="1"/>
  <c r="J59" i="1"/>
  <c r="K59" i="1" s="1"/>
  <c r="K65" i="1"/>
  <c r="J69" i="1"/>
  <c r="K69" i="1" s="1"/>
  <c r="K78" i="1"/>
  <c r="N78" i="1"/>
  <c r="O78" i="1" s="1"/>
  <c r="G37" i="1"/>
  <c r="K43" i="1"/>
  <c r="N43" i="1"/>
  <c r="O43" i="1" s="1"/>
  <c r="K52" i="1"/>
  <c r="N52" i="1"/>
  <c r="O52" i="1" s="1"/>
  <c r="K60" i="1"/>
  <c r="J63" i="1"/>
  <c r="K66" i="1"/>
  <c r="K42" i="1"/>
  <c r="L42" i="1"/>
  <c r="M42" i="1" s="1"/>
  <c r="K51" i="1"/>
  <c r="K53" i="1"/>
  <c r="K55" i="1"/>
  <c r="J57" i="1"/>
  <c r="K57" i="1" s="1"/>
  <c r="K61" i="1"/>
  <c r="N61" i="1"/>
  <c r="O61" i="1" s="1"/>
  <c r="K67" i="1"/>
  <c r="N67" i="1"/>
  <c r="O67" i="1" s="1"/>
  <c r="L93" i="1"/>
  <c r="M93" i="1" s="1"/>
  <c r="G84" i="1"/>
  <c r="J106" i="1"/>
  <c r="K106" i="1" s="1"/>
  <c r="L97" i="1"/>
  <c r="M97" i="1" s="1"/>
  <c r="L79" i="1"/>
  <c r="M79" i="1" s="1"/>
  <c r="L80" i="1"/>
  <c r="M80" i="1" s="1"/>
  <c r="K85" i="1"/>
  <c r="L103" i="1"/>
  <c r="M103" i="1" s="1"/>
  <c r="K105" i="1"/>
  <c r="J114" i="1"/>
  <c r="K114" i="1" s="1"/>
  <c r="K107" i="1"/>
  <c r="J91" i="1"/>
  <c r="K91" i="1" s="1"/>
  <c r="N94" i="1"/>
  <c r="O94" i="1" s="1"/>
  <c r="K94" i="1"/>
  <c r="K95" i="1"/>
  <c r="K103" i="1"/>
  <c r="N99" i="1"/>
  <c r="O99" i="1" s="1"/>
  <c r="K99" i="1"/>
  <c r="L105" i="1"/>
  <c r="M105" i="1" s="1"/>
  <c r="N117" i="1"/>
  <c r="O117" i="1" s="1"/>
  <c r="K125" i="1"/>
  <c r="N125" i="1"/>
  <c r="O125" i="1" s="1"/>
  <c r="K127" i="1"/>
  <c r="N127" i="1"/>
  <c r="O127" i="1" s="1"/>
  <c r="L132" i="1"/>
  <c r="M132" i="1" s="1"/>
  <c r="L136" i="1"/>
  <c r="M136" i="1" s="1"/>
  <c r="K118" i="1"/>
  <c r="J130" i="1"/>
  <c r="K115" i="1"/>
  <c r="J119" i="1"/>
  <c r="K119" i="1" s="1"/>
  <c r="K123" i="1"/>
  <c r="N126" i="1"/>
  <c r="O126" i="1" s="1"/>
  <c r="K129" i="1"/>
  <c r="N129" i="1"/>
  <c r="O129" i="1" s="1"/>
  <c r="L139" i="1"/>
  <c r="M139" i="1" s="1"/>
  <c r="K128" i="1"/>
  <c r="J134" i="1"/>
  <c r="J137" i="1"/>
  <c r="J146" i="1"/>
  <c r="K141" i="1"/>
  <c r="L145" i="1"/>
  <c r="M145" i="1" s="1"/>
  <c r="L149" i="1"/>
  <c r="M149" i="1" s="1"/>
  <c r="L150" i="1"/>
  <c r="M150" i="1" s="1"/>
  <c r="L151" i="1"/>
  <c r="M151" i="1" s="1"/>
  <c r="L152" i="1"/>
  <c r="M152" i="1" s="1"/>
  <c r="L155" i="1"/>
  <c r="M155" i="1" s="1"/>
  <c r="L156" i="1"/>
  <c r="M156" i="1" s="1"/>
  <c r="L157" i="1"/>
  <c r="M157" i="1" s="1"/>
  <c r="L158" i="1"/>
  <c r="M158" i="1" s="1"/>
  <c r="K138" i="1"/>
  <c r="L144" i="1"/>
  <c r="M144" i="1" s="1"/>
  <c r="K145" i="1"/>
  <c r="J153" i="1"/>
  <c r="K148" i="1"/>
  <c r="K149" i="1"/>
  <c r="K150" i="1"/>
  <c r="K151" i="1"/>
  <c r="K152" i="1"/>
  <c r="J166" i="1"/>
  <c r="K154" i="1"/>
  <c r="K155" i="1"/>
  <c r="K156" i="1"/>
  <c r="K157" i="1"/>
  <c r="K158" i="1"/>
  <c r="L140" i="1"/>
  <c r="M140" i="1" s="1"/>
  <c r="L143" i="1"/>
  <c r="M143" i="1" s="1"/>
  <c r="J172" i="1"/>
  <c r="K167" i="1"/>
  <c r="K169" i="1"/>
  <c r="K171" i="1"/>
  <c r="L174" i="1"/>
  <c r="M174" i="1" s="1"/>
  <c r="L175" i="1"/>
  <c r="M175" i="1" s="1"/>
  <c r="L176" i="1"/>
  <c r="M176" i="1" s="1"/>
  <c r="L177" i="1"/>
  <c r="M177" i="1" s="1"/>
  <c r="L178" i="1"/>
  <c r="M178" i="1" s="1"/>
  <c r="L179" i="1"/>
  <c r="M179" i="1" s="1"/>
  <c r="M153" i="1"/>
  <c r="J180" i="1"/>
  <c r="K173" i="1"/>
  <c r="K174" i="1"/>
  <c r="K175" i="1"/>
  <c r="K176" i="1"/>
  <c r="K177" i="1"/>
  <c r="K178" i="1"/>
  <c r="K179" i="1"/>
  <c r="J183" i="1"/>
  <c r="K181" i="1"/>
  <c r="K168" i="1"/>
  <c r="K170" i="1"/>
  <c r="L168" i="1"/>
  <c r="M168" i="1" s="1"/>
  <c r="L171" i="1"/>
  <c r="M171" i="1" s="1"/>
  <c r="N44" i="1" l="1"/>
  <c r="O44" i="1" s="1"/>
  <c r="N39" i="1"/>
  <c r="O39" i="1" s="1"/>
  <c r="N163" i="1"/>
  <c r="O163" i="1" s="1"/>
  <c r="N53" i="1"/>
  <c r="O53" i="1" s="1"/>
  <c r="J11" i="1"/>
  <c r="K11" i="1" s="1"/>
  <c r="M13" i="1"/>
  <c r="M38" i="1"/>
  <c r="N164" i="1"/>
  <c r="O164" i="1" s="1"/>
  <c r="N95" i="1"/>
  <c r="O95" i="1" s="1"/>
  <c r="N5" i="1"/>
  <c r="O5" i="1" s="1"/>
  <c r="L31" i="1"/>
  <c r="M31" i="1" s="1"/>
  <c r="N14" i="1"/>
  <c r="O14" i="1" s="1"/>
  <c r="N158" i="1"/>
  <c r="O158" i="1" s="1"/>
  <c r="L133" i="1"/>
  <c r="M133" i="1" s="1"/>
  <c r="N15" i="1"/>
  <c r="O15" i="1" s="1"/>
  <c r="N77" i="1"/>
  <c r="O77" i="1" s="1"/>
  <c r="N56" i="1"/>
  <c r="O56" i="1" s="1"/>
  <c r="N62" i="1"/>
  <c r="O62" i="1" s="1"/>
  <c r="M170" i="1"/>
  <c r="N170" i="1"/>
  <c r="O170" i="1" s="1"/>
  <c r="M19" i="1"/>
  <c r="N19" i="1"/>
  <c r="O19" i="1" s="1"/>
  <c r="N144" i="1"/>
  <c r="O144" i="1" s="1"/>
  <c r="N85" i="1"/>
  <c r="O85" i="1" s="1"/>
  <c r="N16" i="1"/>
  <c r="O16" i="1" s="1"/>
  <c r="N128" i="1"/>
  <c r="O128" i="1" s="1"/>
  <c r="N136" i="1"/>
  <c r="O136" i="1" s="1"/>
  <c r="N42" i="1"/>
  <c r="O42" i="1" s="1"/>
  <c r="J17" i="1"/>
  <c r="K17" i="1" s="1"/>
  <c r="N182" i="1"/>
  <c r="O182" i="1" s="1"/>
  <c r="N175" i="1"/>
  <c r="O175" i="1" s="1"/>
  <c r="N177" i="1"/>
  <c r="O177" i="1" s="1"/>
  <c r="N156" i="1"/>
  <c r="O156" i="1" s="1"/>
  <c r="N149" i="1"/>
  <c r="O149" i="1" s="1"/>
  <c r="N151" i="1"/>
  <c r="O151" i="1" s="1"/>
  <c r="N143" i="1"/>
  <c r="O143" i="1" s="1"/>
  <c r="N140" i="1"/>
  <c r="O140" i="1" s="1"/>
  <c r="N132" i="1"/>
  <c r="O132" i="1" s="1"/>
  <c r="N93" i="1"/>
  <c r="O93" i="1" s="1"/>
  <c r="N66" i="1"/>
  <c r="O66" i="1" s="1"/>
  <c r="N47" i="1"/>
  <c r="O47" i="1" s="1"/>
  <c r="N168" i="1"/>
  <c r="O168" i="1" s="1"/>
  <c r="N171" i="1"/>
  <c r="O171" i="1" s="1"/>
  <c r="L161" i="1"/>
  <c r="N152" i="1"/>
  <c r="O152" i="1" s="1"/>
  <c r="N150" i="1"/>
  <c r="O150" i="1" s="1"/>
  <c r="K153" i="1"/>
  <c r="N153" i="1"/>
  <c r="L160" i="1"/>
  <c r="N145" i="1"/>
  <c r="O145" i="1" s="1"/>
  <c r="L135" i="1"/>
  <c r="L131" i="1"/>
  <c r="J122" i="1"/>
  <c r="K122" i="1" s="1"/>
  <c r="N97" i="1"/>
  <c r="O97" i="1" s="1"/>
  <c r="N103" i="1"/>
  <c r="O103" i="1" s="1"/>
  <c r="N79" i="1"/>
  <c r="O79" i="1" s="1"/>
  <c r="N105" i="1"/>
  <c r="O105" i="1" s="1"/>
  <c r="L49" i="1"/>
  <c r="L65" i="1"/>
  <c r="L74" i="1"/>
  <c r="N26" i="1"/>
  <c r="O26" i="1" s="1"/>
  <c r="N34" i="1"/>
  <c r="O34" i="1" s="1"/>
  <c r="N10" i="1"/>
  <c r="O10" i="1" s="1"/>
  <c r="K183" i="1"/>
  <c r="J184" i="1"/>
  <c r="N183" i="1"/>
  <c r="O183" i="1" s="1"/>
  <c r="N179" i="1"/>
  <c r="O179" i="1" s="1"/>
  <c r="K180" i="1"/>
  <c r="N180" i="1"/>
  <c r="O180" i="1" s="1"/>
  <c r="K172" i="1"/>
  <c r="N172" i="1"/>
  <c r="O172" i="1" s="1"/>
  <c r="L162" i="1"/>
  <c r="L142" i="1"/>
  <c r="L46" i="1"/>
  <c r="L55" i="1"/>
  <c r="L68" i="1"/>
  <c r="L24" i="1"/>
  <c r="K166" i="1"/>
  <c r="N166" i="1"/>
  <c r="O166" i="1" s="1"/>
  <c r="K134" i="1"/>
  <c r="N134" i="1"/>
  <c r="O134" i="1" s="1"/>
  <c r="L58" i="1"/>
  <c r="K63" i="1"/>
  <c r="J64" i="1"/>
  <c r="K64" i="1" s="1"/>
  <c r="K27" i="1"/>
  <c r="M37" i="1"/>
  <c r="N37" i="1"/>
  <c r="O37" i="1" s="1"/>
  <c r="N31" i="1"/>
  <c r="O31" i="1" s="1"/>
  <c r="N35" i="1"/>
  <c r="O35" i="1" s="1"/>
  <c r="N8" i="1"/>
  <c r="O8" i="1" s="1"/>
  <c r="L7" i="1"/>
  <c r="L181" i="1"/>
  <c r="N178" i="1"/>
  <c r="O178" i="1" s="1"/>
  <c r="N176" i="1"/>
  <c r="O176" i="1" s="1"/>
  <c r="N174" i="1"/>
  <c r="O174" i="1" s="1"/>
  <c r="L159" i="1"/>
  <c r="N157" i="1"/>
  <c r="O157" i="1" s="1"/>
  <c r="N155" i="1"/>
  <c r="O155" i="1" s="1"/>
  <c r="N139" i="1"/>
  <c r="O139" i="1" s="1"/>
  <c r="K146" i="1"/>
  <c r="J147" i="1"/>
  <c r="K147" i="1" s="1"/>
  <c r="N146" i="1"/>
  <c r="O146" i="1" s="1"/>
  <c r="K137" i="1"/>
  <c r="N137" i="1"/>
  <c r="O137" i="1" s="1"/>
  <c r="K130" i="1"/>
  <c r="N130" i="1"/>
  <c r="N80" i="1"/>
  <c r="O80" i="1" s="1"/>
  <c r="L48" i="1"/>
  <c r="O12" i="1"/>
  <c r="N50" i="1"/>
  <c r="O50" i="1" s="1"/>
  <c r="M50" i="1"/>
  <c r="L17" i="1"/>
  <c r="M17" i="1" s="1"/>
  <c r="M12" i="1"/>
  <c r="N133" i="1" l="1"/>
  <c r="O133" i="1" s="1"/>
  <c r="J28" i="1"/>
  <c r="K28" i="1" s="1"/>
  <c r="N17" i="1"/>
  <c r="O17" i="1" s="1"/>
  <c r="L29" i="1"/>
  <c r="L169" i="1"/>
  <c r="L124" i="1"/>
  <c r="L51" i="1"/>
  <c r="L165" i="1"/>
  <c r="L116" i="1"/>
  <c r="L41" i="1"/>
  <c r="N147" i="1"/>
  <c r="O147" i="1" s="1"/>
  <c r="O130" i="1"/>
  <c r="L92" i="1"/>
  <c r="M68" i="1"/>
  <c r="N68" i="1"/>
  <c r="O68" i="1" s="1"/>
  <c r="L120" i="1"/>
  <c r="M74" i="1"/>
  <c r="N74" i="1"/>
  <c r="O74" i="1" s="1"/>
  <c r="M135" i="1"/>
  <c r="N135" i="1"/>
  <c r="O135" i="1" s="1"/>
  <c r="M160" i="1"/>
  <c r="N160" i="1"/>
  <c r="O160" i="1" s="1"/>
  <c r="M161" i="1"/>
  <c r="N161" i="1"/>
  <c r="O161" i="1" s="1"/>
  <c r="M48" i="1"/>
  <c r="N48" i="1"/>
  <c r="O48" i="1" s="1"/>
  <c r="L154" i="1"/>
  <c r="M159" i="1"/>
  <c r="N159" i="1"/>
  <c r="O159" i="1" s="1"/>
  <c r="M181" i="1"/>
  <c r="N181" i="1"/>
  <c r="O181" i="1" s="1"/>
  <c r="L33" i="1"/>
  <c r="L59" i="1"/>
  <c r="M59" i="1" s="1"/>
  <c r="M58" i="1"/>
  <c r="N58" i="1"/>
  <c r="M24" i="1"/>
  <c r="N24" i="1"/>
  <c r="L4" i="1"/>
  <c r="M142" i="1"/>
  <c r="N142" i="1"/>
  <c r="O142" i="1" s="1"/>
  <c r="M131" i="1"/>
  <c r="N131" i="1"/>
  <c r="O131" i="1" s="1"/>
  <c r="L167" i="1"/>
  <c r="M7" i="1"/>
  <c r="N7" i="1"/>
  <c r="L123" i="1"/>
  <c r="L57" i="1"/>
  <c r="M57" i="1" s="1"/>
  <c r="M55" i="1"/>
  <c r="N55" i="1"/>
  <c r="L70" i="1"/>
  <c r="K184" i="1"/>
  <c r="J185" i="1"/>
  <c r="K185" i="1" s="1"/>
  <c r="L69" i="1"/>
  <c r="M69" i="1" s="1"/>
  <c r="M65" i="1"/>
  <c r="N65" i="1"/>
  <c r="M49" i="1"/>
  <c r="N49" i="1"/>
  <c r="O49" i="1" s="1"/>
  <c r="L107" i="1"/>
  <c r="L22" i="1"/>
  <c r="L138" i="1"/>
  <c r="L60" i="1"/>
  <c r="L148" i="1"/>
  <c r="M46" i="1"/>
  <c r="N46" i="1"/>
  <c r="O46" i="1" s="1"/>
  <c r="L115" i="1"/>
  <c r="M162" i="1"/>
  <c r="N162" i="1"/>
  <c r="O162" i="1" s="1"/>
  <c r="L18" i="1"/>
  <c r="N184" i="1"/>
  <c r="O184" i="1" s="1"/>
  <c r="O153" i="1"/>
  <c r="L173" i="1"/>
  <c r="L110" i="1" l="1"/>
  <c r="M124" i="1"/>
  <c r="N124" i="1"/>
  <c r="O124" i="1" s="1"/>
  <c r="N29" i="1"/>
  <c r="M29" i="1"/>
  <c r="L32" i="1"/>
  <c r="M32" i="1" s="1"/>
  <c r="L36" i="1"/>
  <c r="M116" i="1"/>
  <c r="N116" i="1"/>
  <c r="O116" i="1" s="1"/>
  <c r="L20" i="1"/>
  <c r="L118" i="1"/>
  <c r="L119" i="1" s="1"/>
  <c r="M119" i="1" s="1"/>
  <c r="L101" i="1"/>
  <c r="L25" i="1"/>
  <c r="L112" i="1"/>
  <c r="M169" i="1"/>
  <c r="N169" i="1"/>
  <c r="O169" i="1" s="1"/>
  <c r="L111" i="1"/>
  <c r="L9" i="1"/>
  <c r="M165" i="1"/>
  <c r="N165" i="1"/>
  <c r="O165" i="1" s="1"/>
  <c r="M51" i="1"/>
  <c r="N51" i="1"/>
  <c r="O51" i="1" s="1"/>
  <c r="L87" i="1"/>
  <c r="L91" i="1" s="1"/>
  <c r="M91" i="1" s="1"/>
  <c r="L63" i="1"/>
  <c r="M60" i="1"/>
  <c r="N60" i="1"/>
  <c r="M138" i="1"/>
  <c r="N138" i="1"/>
  <c r="O138" i="1" s="1"/>
  <c r="M154" i="1"/>
  <c r="L184" i="1"/>
  <c r="M184" i="1" s="1"/>
  <c r="N154" i="1"/>
  <c r="O154" i="1" s="1"/>
  <c r="M115" i="1"/>
  <c r="N115" i="1"/>
  <c r="M107" i="1"/>
  <c r="N107" i="1"/>
  <c r="O65" i="1"/>
  <c r="N69" i="1"/>
  <c r="O69" i="1" s="1"/>
  <c r="O55" i="1"/>
  <c r="N57" i="1"/>
  <c r="O57" i="1" s="1"/>
  <c r="O7" i="1"/>
  <c r="M4" i="1"/>
  <c r="L6" i="1"/>
  <c r="M6" i="1" s="1"/>
  <c r="N4" i="1"/>
  <c r="O58" i="1"/>
  <c r="N59" i="1"/>
  <c r="O59" i="1" s="1"/>
  <c r="C187" i="1"/>
  <c r="L121" i="1"/>
  <c r="M120" i="1"/>
  <c r="N120" i="1"/>
  <c r="L54" i="1"/>
  <c r="M54" i="1" s="1"/>
  <c r="M41" i="1"/>
  <c r="N41" i="1"/>
  <c r="M173" i="1"/>
  <c r="N173" i="1"/>
  <c r="O173" i="1" s="1"/>
  <c r="M148" i="1"/>
  <c r="N148" i="1"/>
  <c r="O148" i="1" s="1"/>
  <c r="M70" i="1"/>
  <c r="N70" i="1"/>
  <c r="O24" i="1"/>
  <c r="L40" i="1"/>
  <c r="M40" i="1" s="1"/>
  <c r="M33" i="1"/>
  <c r="N33" i="1"/>
  <c r="M92" i="1"/>
  <c r="L106" i="1"/>
  <c r="M106" i="1" s="1"/>
  <c r="N92" i="1"/>
  <c r="M18" i="1"/>
  <c r="N18" i="1"/>
  <c r="L23" i="1"/>
  <c r="M23" i="1" s="1"/>
  <c r="M22" i="1"/>
  <c r="N22" i="1"/>
  <c r="M123" i="1"/>
  <c r="N123" i="1"/>
  <c r="O123" i="1" s="1"/>
  <c r="M167" i="1"/>
  <c r="N167" i="1"/>
  <c r="O167" i="1" s="1"/>
  <c r="L114" i="1" l="1"/>
  <c r="M114" i="1" s="1"/>
  <c r="M101" i="1"/>
  <c r="N101" i="1"/>
  <c r="O101" i="1" s="1"/>
  <c r="M20" i="1"/>
  <c r="N20" i="1"/>
  <c r="O20" i="1" s="1"/>
  <c r="N36" i="1"/>
  <c r="O36" i="1" s="1"/>
  <c r="M36" i="1"/>
  <c r="L21" i="1"/>
  <c r="M21" i="1" s="1"/>
  <c r="M111" i="1"/>
  <c r="N111" i="1"/>
  <c r="O111" i="1" s="1"/>
  <c r="M112" i="1"/>
  <c r="N112" i="1"/>
  <c r="O112" i="1" s="1"/>
  <c r="M25" i="1"/>
  <c r="N25" i="1"/>
  <c r="L27" i="1"/>
  <c r="M27" i="1" s="1"/>
  <c r="M118" i="1"/>
  <c r="N118" i="1"/>
  <c r="O118" i="1" s="1"/>
  <c r="M87" i="1"/>
  <c r="N87" i="1"/>
  <c r="O87" i="1" s="1"/>
  <c r="M9" i="1"/>
  <c r="N9" i="1"/>
  <c r="L11" i="1"/>
  <c r="M11" i="1" s="1"/>
  <c r="O29" i="1"/>
  <c r="N32" i="1"/>
  <c r="O32" i="1" s="1"/>
  <c r="M110" i="1"/>
  <c r="N110" i="1"/>
  <c r="O110" i="1" s="1"/>
  <c r="N106" i="1"/>
  <c r="O106" i="1" s="1"/>
  <c r="O92" i="1"/>
  <c r="O70" i="1"/>
  <c r="M121" i="1"/>
  <c r="L122" i="1"/>
  <c r="M122" i="1" s="1"/>
  <c r="N6" i="1"/>
  <c r="O6" i="1" s="1"/>
  <c r="O4" i="1"/>
  <c r="N119" i="1"/>
  <c r="O119" i="1" s="1"/>
  <c r="O115" i="1"/>
  <c r="O18" i="1"/>
  <c r="N21" i="1"/>
  <c r="O21" i="1" s="1"/>
  <c r="O107" i="1"/>
  <c r="L64" i="1"/>
  <c r="M64" i="1" s="1"/>
  <c r="M63" i="1"/>
  <c r="O22" i="1"/>
  <c r="N23" i="1"/>
  <c r="O23" i="1" s="1"/>
  <c r="N121" i="1"/>
  <c r="O120" i="1"/>
  <c r="O33" i="1"/>
  <c r="N40" i="1"/>
  <c r="O40" i="1" s="1"/>
  <c r="O41" i="1"/>
  <c r="N54" i="1"/>
  <c r="O54" i="1" s="1"/>
  <c r="O60" i="1"/>
  <c r="N63" i="1"/>
  <c r="L28" i="1" l="1"/>
  <c r="N91" i="1"/>
  <c r="O91" i="1" s="1"/>
  <c r="O25" i="1"/>
  <c r="N27" i="1"/>
  <c r="N114" i="1"/>
  <c r="O114" i="1" s="1"/>
  <c r="O9" i="1"/>
  <c r="N11" i="1"/>
  <c r="O11" i="1" s="1"/>
  <c r="L185" i="1"/>
  <c r="M185" i="1" s="1"/>
  <c r="M28" i="1"/>
  <c r="O121" i="1"/>
  <c r="O63" i="1"/>
  <c r="N64" i="1"/>
  <c r="O64" i="1" s="1"/>
  <c r="N122" i="1" l="1"/>
  <c r="O122" i="1" s="1"/>
  <c r="O27" i="1"/>
  <c r="N28" i="1"/>
  <c r="O28" i="1" s="1"/>
  <c r="N185" i="1" l="1"/>
  <c r="O185" i="1" s="1"/>
</calcChain>
</file>

<file path=xl/sharedStrings.xml><?xml version="1.0" encoding="utf-8"?>
<sst xmlns="http://schemas.openxmlformats.org/spreadsheetml/2006/main" count="200" uniqueCount="169">
  <si>
    <t>INFORME AVANCE PDI 2020 HASTA TRIMESTRE 4 2021</t>
  </si>
  <si>
    <t>SUBSISTEMA</t>
  </si>
  <si>
    <t>PROYECTOS</t>
  </si>
  <si>
    <t>UNIDAD DE MEDIDA</t>
  </si>
  <si>
    <t>LINEA BASE
2019</t>
  </si>
  <si>
    <t>META 2024</t>
  </si>
  <si>
    <t>META PDI 2020/2024</t>
  </si>
  <si>
    <t>ACUMULADO
META PLAN INDICATIVO
2020 2021</t>
  </si>
  <si>
    <t>ACUMULADO META LOGRADA
2020 T4 2021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</si>
  <si>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</si>
  <si>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</si>
  <si>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</si>
  <si>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2019</t>
  </si>
  <si>
    <t>EJECUCIÓN ACUMULADA FIN T4 2021</t>
  </si>
  <si>
    <t>PROYECTADOS  2020 + 2021</t>
  </si>
  <si>
    <t xml:space="preserve">DIFERENCIA </t>
  </si>
  <si>
    <t>EJECUTADO RP T4 DE 2021</t>
  </si>
  <si>
    <t>EJECUCIÓN ACUMULADA T3 2021</t>
  </si>
  <si>
    <t>FORMACIÓN</t>
  </si>
  <si>
    <t>TOTAL PROYECTO SF-PY.1 Identidad con la Teolología y gobierno Institucional</t>
  </si>
  <si>
    <t xml:space="preserve">TOTAL PROYECTO SF-PY.2 Oferta Académica </t>
  </si>
  <si>
    <t>TOTAL PROYECTO SF-PY.3 Desarrollo Profesoral</t>
  </si>
  <si>
    <t>PROCESOS</t>
  </si>
  <si>
    <t>RESOLUCIÓN ACREDITACIÓN</t>
  </si>
  <si>
    <t>TOTAL PROYECTO SF-PY.4 Autoevaluación y Acreditación Académico e Institucional</t>
  </si>
  <si>
    <t># ESTUDIANTES</t>
  </si>
  <si>
    <t>TOTAL PROYECTO SF-PY.5 Relevo Generacional con Excelencia Académica.</t>
  </si>
  <si>
    <t xml:space="preserve">GRADUADOS </t>
  </si>
  <si>
    <t>TOTAL PROYECTO SF-PY.6 Fortalecimiento de los Vínculos Universidad - Graduados</t>
  </si>
  <si>
    <t>TOTAL SUBSISTEMA FORMACIÓN</t>
  </si>
  <si>
    <t>INVESTIGACIÓN</t>
  </si>
  <si>
    <t># talleres</t>
  </si>
  <si>
    <t xml:space="preserve"># personas </t>
  </si>
  <si>
    <t># niños (personas)</t>
  </si>
  <si>
    <t>TOTAL SI-PY.1 Formación en Investigación</t>
  </si>
  <si>
    <t># proyectos</t>
  </si>
  <si>
    <t>TOTAL SI-PY.2 Desarrollo proyectos Internos de investigación</t>
  </si>
  <si>
    <t># eventos académico-científicos</t>
  </si>
  <si>
    <t># ponencias  a nivel nacional e intrernacional</t>
  </si>
  <si>
    <t># de Redes</t>
  </si>
  <si>
    <t># Centros de Investigación</t>
  </si>
  <si>
    <t># Instituto de Investigación</t>
  </si>
  <si>
    <t># Grupos categorizados</t>
  </si>
  <si>
    <t># Docentes categorizados</t>
  </si>
  <si>
    <t>No. de procesos vigilados</t>
  </si>
  <si>
    <t># Artículos</t>
  </si>
  <si>
    <t>Documento Aprobado por Consejo Superior</t>
  </si>
  <si>
    <t># de Estrategias implementadas</t>
  </si>
  <si>
    <t># Laboratorios apoyados</t>
  </si>
  <si>
    <t># Programas de Doctorado</t>
  </si>
  <si>
    <t xml:space="preserve">TOTAL SI-PY.3 Fortalecimiento de  las capacidades investigativas </t>
  </si>
  <si>
    <t># Registros</t>
  </si>
  <si>
    <t># Validaciones</t>
  </si>
  <si>
    <t>TOTAL SI-PY.4 Propiedad Intelectual</t>
  </si>
  <si>
    <t xml:space="preserve"># Proyectos con cofinanciación </t>
  </si>
  <si>
    <t>TOTAL SI-PY.5 Proyectos de investigación a través de Convenios</t>
  </si>
  <si>
    <t># Revistas</t>
  </si>
  <si>
    <t># Revistas indexadas</t>
  </si>
  <si>
    <t># Libros</t>
  </si>
  <si>
    <t>TOTAL SI-PY.6 Fortalecimiento de procesos Editoriales Institucionales</t>
  </si>
  <si>
    <t>TOTAL SUBSISTEMA INVESTIGACIÓN</t>
  </si>
  <si>
    <t>PROYECCIÓN SOCIAL</t>
  </si>
  <si>
    <t>Proyectos</t>
  </si>
  <si>
    <t>Eventos</t>
  </si>
  <si>
    <t>Movilidades apoyadas</t>
  </si>
  <si>
    <t>TOTAL SP-PY.1 Internacionalización académico-investigativa y de la extensión</t>
  </si>
  <si>
    <t>Número de iniciativas emprendedoras registradas</t>
  </si>
  <si>
    <t>Número de eventos por año</t>
  </si>
  <si>
    <t>No. de acompañamientos</t>
  </si>
  <si>
    <t>Numero de patentes valoradas</t>
  </si>
  <si>
    <t>No. de Asesorias</t>
  </si>
  <si>
    <t>No. de eventos</t>
  </si>
  <si>
    <t xml:space="preserve">No. Personas poblacion vulnerable </t>
  </si>
  <si>
    <t xml:space="preserve">No. de personas beneficiarias NEIVA </t>
  </si>
  <si>
    <t>No. de personas beneficiarias SEDES</t>
  </si>
  <si>
    <t>No. Estudientes de la facultad capacitados</t>
  </si>
  <si>
    <t>No. de estudiantes capacitados en conciliación escolar</t>
  </si>
  <si>
    <t>No. De beneficiarios  audicencias</t>
  </si>
  <si>
    <t>No. De asistentes  audicencias</t>
  </si>
  <si>
    <t>No. consultas</t>
  </si>
  <si>
    <t>No. de asesorias</t>
  </si>
  <si>
    <t># aplicativos institucionales</t>
  </si>
  <si>
    <t># cursos con contenido digital</t>
  </si>
  <si>
    <t># estudiantes capacitados en contenidos digitales</t>
  </si>
  <si>
    <t># eventos en TIC</t>
  </si>
  <si>
    <t>TOTAL SP-PY.2Estructuración y Desarrollo de las unidades de atención especializada de la Universidad Surcolombiana.</t>
  </si>
  <si>
    <t># Macroproyectos</t>
  </si>
  <si>
    <t># Proyectos por convocatorias</t>
  </si>
  <si>
    <t># Proyectos de responsabilidad social universitaria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</si>
  <si>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</si>
  <si>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</si>
  <si>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</si>
  <si>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</si>
  <si>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</si>
  <si>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</si>
  <si>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Eventos</t>
  </si>
  <si>
    <t># Asistentes a Eventos</t>
  </si>
  <si>
    <t># Convenios desarrollados</t>
  </si>
  <si>
    <t># Personas beneficiadas</t>
  </si>
  <si>
    <t># Apoyos realizados</t>
  </si>
  <si>
    <t>TOTAL SP-PY.3 Reformulación y fortalecimiento de las modalidades y formas de Proyección Social.</t>
  </si>
  <si>
    <t>Ediciones</t>
  </si>
  <si>
    <t>Publicaciones</t>
  </si>
  <si>
    <t>Piezas audiovisulaes</t>
  </si>
  <si>
    <t>Programas radiales emitidos</t>
  </si>
  <si>
    <t>Programas televisivos realizados</t>
  </si>
  <si>
    <t>Capacitaciones realizadas</t>
  </si>
  <si>
    <t>Fachadas señalizadas</t>
  </si>
  <si>
    <t>TOTAL SP-PY.4 Comunicación estratégica e imagen institucional</t>
  </si>
  <si>
    <t>DOCUMENTO</t>
  </si>
  <si>
    <t>EVENTOS</t>
  </si>
  <si>
    <t>ESTUDIOS REALIZADOS</t>
  </si>
  <si>
    <t>OBSERVATORIO</t>
  </si>
  <si>
    <t>TOTAL SP-PY.5 Estructuración y desarrollo de la agenda social regional</t>
  </si>
  <si>
    <t xml:space="preserve"># ESTUDIANTES </t>
  </si>
  <si>
    <t>TOTAL SP-PY.6 Regionalización</t>
  </si>
  <si>
    <t>TOTAL SUBSISTEMA PROYECCIÓN SOCIAL</t>
  </si>
  <si>
    <t>BIENESTAR</t>
  </si>
  <si>
    <t>CONSULTAS</t>
  </si>
  <si>
    <t>CAMPAÑAS</t>
  </si>
  <si>
    <t>ASISTENTES</t>
  </si>
  <si>
    <t>TOTAL SB-PY.1 Universidad saludable</t>
  </si>
  <si>
    <t>TOTAL SB-PY.2 Actividad física, deporte y recreación</t>
  </si>
  <si>
    <t>TALLERES</t>
  </si>
  <si>
    <t>TOTAL SB-PY.3 Cultura con responsabilidad y compromiso</t>
  </si>
  <si>
    <t>ESTUDIANTES</t>
  </si>
  <si>
    <t>TOTAL SB-PY.4 Desarrollo humano.</t>
  </si>
  <si>
    <t>BENEFICIARIOS APROBADOS</t>
  </si>
  <si>
    <t>TOTAL SB-PY.5 Fomento a la permanencia y graduación.</t>
  </si>
  <si>
    <t>TOTAL SUBSISTEMA BIENESTAR</t>
  </si>
  <si>
    <t>M2 Construídos</t>
  </si>
  <si>
    <t>M2 Adecuados</t>
  </si>
  <si>
    <t>M2 Mantenidos</t>
  </si>
  <si>
    <t>ADMINISTRATIVO</t>
  </si>
  <si>
    <t>TOTAL SA-PY.1 Desarrollo Planta Fisica</t>
  </si>
  <si>
    <t># Laboratorios dotados de equipos</t>
  </si>
  <si>
    <t># Laboratorios con equipos mantenidos</t>
  </si>
  <si>
    <t># Laboratorios dotados de vidiería e insumos</t>
  </si>
  <si>
    <t># Aulas dotadas</t>
  </si>
  <si>
    <t># Aulas con dotación mantenida</t>
  </si>
  <si>
    <t># Oficinas dotadas</t>
  </si>
  <si>
    <t># Oficinas con dotación mantenida</t>
  </si>
  <si>
    <t># Bases de datos</t>
  </si>
  <si>
    <t>TOTAL SA-PY.2 Dotación de Equipos y muebles</t>
  </si>
  <si>
    <t># Equipos</t>
  </si>
  <si>
    <t># Equipos mantenidos</t>
  </si>
  <si>
    <t># Aplicativos nuevos</t>
  </si>
  <si>
    <t># Aplicativos adecuados y mantenidos</t>
  </si>
  <si>
    <t># de licencias</t>
  </si>
  <si>
    <t>TOTAL SA-PY.3 Desarrollo tecnológico</t>
  </si>
  <si>
    <t># Certificaciones en la norma NTC ISO 9001:2015</t>
  </si>
  <si>
    <t xml:space="preserve">Acreditación de laboratorios en la NTC ISO 17025 </t>
  </si>
  <si>
    <t xml:space="preserve"># Certificaciones norma NTC ISO 14001, </t>
  </si>
  <si>
    <t># Certificaciones norma NTC OHSAS 18001 o  ISO 45001</t>
  </si>
  <si>
    <t># Certificaciones en la norma ISO 27000:2015</t>
  </si>
  <si>
    <t>Sistema documental implementado y mantenido</t>
  </si>
  <si>
    <t># de Procesos con sistema de planeación</t>
  </si>
  <si>
    <t>TOTAL SA-PY.4 Fortalecimiento de los sistemas de gestión</t>
  </si>
  <si>
    <t># de Administrativos y Operativos formados</t>
  </si>
  <si>
    <t># de Administrativos y Operativos capacitados</t>
  </si>
  <si>
    <t>TOTAL SA-PY.5 Formación y Capacitación del Personal Administrativo y Operativo</t>
  </si>
  <si>
    <t>TOTAL SUBSISTEMA ADMINISTRATIVO</t>
  </si>
  <si>
    <t>TOTAL PDI T4 2021</t>
  </si>
  <si>
    <t>EJECUTADO 2020</t>
  </si>
  <si>
    <t>Oficina Asesora de Planeación</t>
  </si>
  <si>
    <t>Indices series de empalme - Dane</t>
  </si>
  <si>
    <t>EJECUTADO 2021</t>
  </si>
  <si>
    <t>Dic. 2019</t>
  </si>
  <si>
    <t>Dic.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</si>
</sst>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$&quot;\ * #,##0_-;\-&quot;$&quot;\ * #,##0_-;_-&quot;$&quot;\ * &quot;-&quot;_-;_-@_-"/>
    <numFmt numFmtId="164" formatCode="&quot;$&quot;\ * #,##0_);[Red]\(&quot;$&quot;\ * #,##0\)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rgb="FFFFCC66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4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textRotation="255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Font="1" applyFill="1" applyBorder="1" applyAlignment="1">
      <alignment vertical="center"/>
    </xf>
    <xf numFmtId="0" fontId="0" fillId="0" borderId="0" xfId="0" applyFill="1"/>
    <xf numFmtId="0" fontId="2" fillId="6" borderId="10" xfId="0" applyFont="1" applyFill="1" applyBorder="1" applyAlignment="1">
      <alignment horizontal="center" vertical="center" textRotation="255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10" fontId="2" fillId="7" borderId="1" xfId="1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vertical="center"/>
    </xf>
    <xf numFmtId="0" fontId="0" fillId="0" borderId="11" xfId="0" applyFont="1" applyFill="1" applyBorder="1" applyAlignment="1">
      <alignment horizontal="left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10" fontId="1" fillId="0" borderId="11" xfId="1" applyNumberFormat="1" applyFont="1" applyFill="1" applyBorder="1" applyAlignment="1">
      <alignment horizontal="center" vertical="center"/>
    </xf>
    <xf numFmtId="10" fontId="0" fillId="0" borderId="11" xfId="0" applyNumberFormat="1" applyBorder="1" applyAlignment="1">
      <alignment horizontal="center" vertical="center"/>
    </xf>
    <xf numFmtId="164" fontId="0" fillId="0" borderId="11" xfId="0" applyNumberFormat="1" applyFont="1" applyFill="1" applyBorder="1" applyAlignment="1">
      <alignment vertical="center"/>
    </xf>
    <xf numFmtId="0" fontId="2" fillId="7" borderId="9" xfId="0" applyFont="1" applyFill="1" applyBorder="1" applyAlignment="1">
      <alignment horizontal="center" vertical="center" wrapText="1"/>
    </xf>
    <xf numFmtId="10" fontId="2" fillId="7" borderId="12" xfId="1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 textRotation="255" wrapText="1"/>
    </xf>
    <xf numFmtId="0" fontId="2" fillId="8" borderId="1" xfId="0" applyFont="1" applyFill="1" applyBorder="1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0" fontId="2" fillId="8" borderId="1" xfId="1" applyNumberFormat="1" applyFont="1" applyFill="1" applyBorder="1" applyAlignment="1">
      <alignment horizontal="center" vertical="center"/>
    </xf>
    <xf numFmtId="164" fontId="2" fillId="9" borderId="1" xfId="0" applyNumberFormat="1" applyFont="1" applyFill="1" applyBorder="1" applyAlignment="1">
      <alignment vertical="center"/>
    </xf>
    <xf numFmtId="0" fontId="2" fillId="10" borderId="9" xfId="0" applyFont="1" applyFill="1" applyBorder="1" applyAlignment="1">
      <alignment horizontal="center" vertical="center" textRotation="255" wrapText="1"/>
    </xf>
    <xf numFmtId="0" fontId="6" fillId="11" borderId="1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2" fillId="10" borderId="10" xfId="0" applyFont="1" applyFill="1" applyBorder="1" applyAlignment="1">
      <alignment horizontal="center" vertical="center" textRotation="255" wrapText="1"/>
    </xf>
    <xf numFmtId="164" fontId="2" fillId="0" borderId="1" xfId="0" applyNumberFormat="1" applyFont="1" applyFill="1" applyBorder="1" applyAlignment="1">
      <alignment vertical="center"/>
    </xf>
    <xf numFmtId="0" fontId="6" fillId="11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center" vertical="center" textRotation="255" wrapText="1"/>
    </xf>
    <xf numFmtId="0" fontId="7" fillId="12" borderId="9" xfId="0" applyFont="1" applyFill="1" applyBorder="1" applyAlignment="1">
      <alignment horizontal="center" vertical="center" textRotation="255" wrapText="1"/>
    </xf>
    <xf numFmtId="0" fontId="7" fillId="12" borderId="10" xfId="0" applyFont="1" applyFill="1" applyBorder="1" applyAlignment="1">
      <alignment horizontal="center" vertical="center" textRotation="255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 wrapText="1"/>
    </xf>
    <xf numFmtId="0" fontId="7" fillId="12" borderId="11" xfId="0" applyFont="1" applyFill="1" applyBorder="1" applyAlignment="1">
      <alignment horizontal="center" vertical="center" textRotation="255" wrapText="1"/>
    </xf>
    <xf numFmtId="0" fontId="2" fillId="8" borderId="1" xfId="0" applyFont="1" applyFill="1" applyBorder="1" applyAlignment="1"/>
    <xf numFmtId="0" fontId="7" fillId="13" borderId="9" xfId="0" applyFont="1" applyFill="1" applyBorder="1" applyAlignment="1">
      <alignment horizontal="center" vertical="center" textRotation="255" wrapText="1"/>
    </xf>
    <xf numFmtId="1" fontId="5" fillId="11" borderId="1" xfId="0" applyNumberFormat="1" applyFont="1" applyFill="1" applyBorder="1" applyAlignment="1">
      <alignment horizontal="center" vertical="center"/>
    </xf>
    <xf numFmtId="0" fontId="7" fillId="13" borderId="10" xfId="0" applyFont="1" applyFill="1" applyBorder="1" applyAlignment="1">
      <alignment horizontal="center" vertical="center" textRotation="255" wrapText="1"/>
    </xf>
    <xf numFmtId="0" fontId="5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7" fillId="13" borderId="11" xfId="0" applyFont="1" applyFill="1" applyBorder="1" applyAlignment="1">
      <alignment horizontal="center" vertical="center" textRotation="255" wrapText="1"/>
    </xf>
    <xf numFmtId="0" fontId="2" fillId="0" borderId="1" xfId="0" applyFont="1" applyFill="1" applyBorder="1" applyAlignment="1">
      <alignment vertical="center"/>
    </xf>
    <xf numFmtId="165" fontId="0" fillId="11" borderId="1" xfId="0" applyNumberFormat="1" applyFont="1" applyFill="1" applyBorder="1" applyAlignment="1">
      <alignment horizontal="center" vertical="center"/>
    </xf>
    <xf numFmtId="1" fontId="0" fillId="0" borderId="9" xfId="0" applyNumberFormat="1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 textRotation="255" wrapText="1"/>
    </xf>
    <xf numFmtId="1" fontId="2" fillId="7" borderId="9" xfId="0" applyNumberFormat="1" applyFont="1" applyFill="1" applyBorder="1" applyAlignment="1">
      <alignment horizontal="center" vertical="center" wrapText="1"/>
    </xf>
    <xf numFmtId="0" fontId="0" fillId="11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0" fontId="0" fillId="0" borderId="0" xfId="0" applyAlignment="1">
      <alignment horizontal="center"/>
    </xf>
    <xf numFmtId="0" fontId="9" fillId="0" borderId="0" xfId="0" applyFont="1"/>
    <xf numFmtId="0" fontId="6" fillId="0" borderId="0" xfId="0" applyFont="1"/>
    <xf numFmtId="2" fontId="6" fillId="0" borderId="0" xfId="0" applyNumberFormat="1" applyFont="1"/>
    <xf numFmtId="17" fontId="6" fillId="0" borderId="0" xfId="0" applyNumberFormat="1" applyFont="1" applyAlignment="1">
      <alignment horizontal="left"/>
    </xf>
    <xf numFmtId="42" fontId="0" fillId="0" borderId="0" xfId="0" applyNumberFormat="1"/>
    <xf numFmtId="164" fontId="0" fillId="0" borderId="0" xfId="0" applyNumberFormat="1"/>
  </cellXfs>
  <cellStyles count="2">
    <cellStyle name="Normal" xfId="0" builtinId="0"/>
    <cellStyle name="Porcentaje" xfId="1" builtinId="5"/>
  </cellStyles>
  <dxfs count="462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VANCE%20PDI%20T4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EGUIMIENTO%20PDI%20T4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0/SEGUIMIENTO%20Y%20EVALUACI&#211;N%20PDI%202020/TRIMESTRE%204%202020/SEGUIMIENTO%20Y%20EVALUACI&#211;N%20PDI%20T4%202020%20AJUSTAD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0/SEGUIMIENTO%20Y%20EVALUACI&#211;N%20PDI%202020/TRIMESTRE%204%202020/SEGUIMIENTO%20Y%20EVALUACI&#211;N%20PDI%20T4%20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1/SEGUIMIENTO%20Y%20EVALUACI&#211;N%20PDI%202021/EVALUACIONES%20PLAN%20DE%20ACCI&#211;N%202021/TRIMESTRE%201%202021/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4-2021 ACC"/>
      <sheetName val="EV.PROYECTOS"/>
      <sheetName val="EV.ACCIONES.aux"/>
      <sheetName val="IndicesIPC "/>
      <sheetName val="SF"/>
      <sheetName val="SI"/>
      <sheetName val="SP"/>
      <sheetName val="SB"/>
      <sheetName val="SA"/>
      <sheetName val="T3-2021 SI"/>
      <sheetName val="METAS SI"/>
      <sheetName val="T3-2021 SF"/>
      <sheetName val="METAS SF"/>
      <sheetName val="T3-2021 SP"/>
      <sheetName val="METAS SP"/>
      <sheetName val="T3-2021 SB"/>
      <sheetName val="METAS SB"/>
      <sheetName val="T3 2021 SA"/>
      <sheetName val="METAS SA"/>
      <sheetName val="EJECUCION PLAN DE ACCION"/>
    </sheetNames>
    <sheetDataSet>
      <sheetData sheetId="0"/>
      <sheetData sheetId="1">
        <row r="23">
          <cell r="L23">
            <v>0.23273568686868687</v>
          </cell>
        </row>
        <row r="24">
          <cell r="L24">
            <v>0.22251055688622753</v>
          </cell>
        </row>
        <row r="25">
          <cell r="L25">
            <v>0.29491366726253354</v>
          </cell>
        </row>
        <row r="26">
          <cell r="L26">
            <v>0.24079032065034128</v>
          </cell>
        </row>
        <row r="27">
          <cell r="L27">
            <v>0.12904651149747348</v>
          </cell>
        </row>
        <row r="28">
          <cell r="L28">
            <v>0.56423264241646054</v>
          </cell>
        </row>
        <row r="29">
          <cell r="L29">
            <v>1.750612721756863E-2</v>
          </cell>
        </row>
        <row r="30">
          <cell r="L30">
            <v>0.29461086007631665</v>
          </cell>
        </row>
        <row r="31">
          <cell r="L31">
            <v>0.58298611125485122</v>
          </cell>
        </row>
        <row r="32">
          <cell r="L32">
            <v>0.14669915476190476</v>
          </cell>
        </row>
      </sheetData>
      <sheetData sheetId="2"/>
      <sheetData sheetId="3">
        <row r="21">
          <cell r="R21">
            <v>103.8</v>
          </cell>
          <cell r="T21">
            <v>111.41</v>
          </cell>
        </row>
      </sheetData>
      <sheetData sheetId="4">
        <row r="6">
          <cell r="A6" t="str">
            <v>SF-PY.1.1.  Inducción y Reinducción con docentes, estudiantes, Administrativos y Directivos de la Universidad, sobre mision, vision, principios y valores.</v>
          </cell>
        </row>
        <row r="7">
          <cell r="A7" t="str">
            <v>SF-PY.1.2.  Promocion de la cultura  participativa y la democracia deliberativa en la comunidad  universitaria</v>
          </cell>
        </row>
        <row r="13">
          <cell r="A13" t="str">
            <v>SF-PY.2.1.Nuevos programas académicos de pregrado presenciales y virtuales.</v>
          </cell>
        </row>
        <row r="14">
          <cell r="A14" t="str">
            <v>SF-PY.2.2.Nuevos programas académicos de postgrado presenciales y virtuales</v>
          </cell>
        </row>
        <row r="15">
          <cell r="A15" t="str">
            <v>SF-PY.2.3.Nuevos programas académicos articulados en distintos niveles , ciclos propedéuticos, metodologias y modalidades. PAEME.</v>
          </cell>
        </row>
        <row r="16">
          <cell r="A16" t="str">
            <v>SF-PY.2.4.Programas académicos articulados en distintos niveles con la educación media.</v>
          </cell>
        </row>
        <row r="22">
          <cell r="A22" t="str">
            <v>SF-PY.3.1. Formación de alto nivel en Maestrías</v>
          </cell>
        </row>
        <row r="23">
          <cell r="A23" t="str">
            <v>SF-PY.3.2. Formación de alto nivel Doctorados</v>
          </cell>
        </row>
        <row r="24">
          <cell r="A24" t="str">
            <v xml:space="preserve">SF-PY.3.3. Estudios de Nivel Pos doctoral </v>
          </cell>
        </row>
        <row r="25">
          <cell r="A25" t="str">
            <v>SF-PY.3.4 Capacitación y actualización individual y colectiva en pedagogías, didácticas, estudios sociales, culturales y estéticos</v>
          </cell>
        </row>
        <row r="26">
          <cell r="A26" t="str">
            <v xml:space="preserve"> SF-PY.3.5 Capacitación en lenguas extranjeras</v>
          </cell>
        </row>
        <row r="32">
          <cell r="A32" t="str">
            <v>SF-PY.4.1 Procesos de autoevaluación de programas de pregrado y postgrado</v>
          </cell>
        </row>
        <row r="33">
          <cell r="A33" t="str">
            <v>SF-PY.4.2 Actualización curricular pertinente y coherente con el PEU, PEF, PEP.</v>
          </cell>
        </row>
        <row r="34">
          <cell r="A34" t="str">
            <v>SF-PY.4.3 Procesos de autoevaluacion y mejoramiento de la calidad para la renovacion de  acreditacion de alta calidad institucional</v>
          </cell>
        </row>
        <row r="40">
          <cell r="A40" t="str">
            <v>SF-PY.5.1 Diseño y puesta en marcha politica de relevo generacional</v>
          </cell>
        </row>
        <row r="46">
          <cell r="A46" t="str">
            <v xml:space="preserve">SF-PY.6.1. Portal y Observatorio Laboral, para enlace laboral y orientar proyectos de emprendimiento. </v>
          </cell>
        </row>
        <row r="47">
          <cell r="A47" t="str">
            <v>SF-PY.6.2. Programa de Seguimiento, evaluación y encuentros de graduados</v>
          </cell>
        </row>
        <row r="48">
          <cell r="A48" t="str">
            <v>SF-PY.6.3.Fomento de proyectos para  asociaciones, convenios, movilidad  y vinculación a proyección social e investigación para graduados.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4-2021 ACC"/>
      <sheetName val="EV.PROYECTOS"/>
      <sheetName val="EV.ACCIONES.aux"/>
      <sheetName val="SF"/>
      <sheetName val="SI"/>
      <sheetName val="SP"/>
      <sheetName val="SB"/>
      <sheetName val="SA"/>
      <sheetName val="T4-2021 SI"/>
      <sheetName val="METAS SI"/>
      <sheetName val="T4-2021 SF"/>
      <sheetName val="METAS SF"/>
      <sheetName val="T4-2021 SP"/>
      <sheetName val="METAS SP"/>
      <sheetName val="T4-2021 SB"/>
      <sheetName val="METAS SB"/>
      <sheetName val="T3 2021 SA"/>
      <sheetName val="METAS SA"/>
      <sheetName val="EJECUCION PLAN DE ACCION"/>
    </sheetNames>
    <sheetDataSet>
      <sheetData sheetId="0">
        <row r="4">
          <cell r="D4" t="str">
            <v>PERSONAS</v>
          </cell>
          <cell r="E4">
            <v>14000</v>
          </cell>
          <cell r="F4">
            <v>29000</v>
          </cell>
          <cell r="G4">
            <v>15000</v>
          </cell>
          <cell r="H4">
            <v>3000</v>
          </cell>
          <cell r="I4">
            <v>2211</v>
          </cell>
        </row>
        <row r="5">
          <cell r="D5" t="str">
            <v>PERSONAS</v>
          </cell>
          <cell r="E5">
            <v>25</v>
          </cell>
          <cell r="F5">
            <v>275</v>
          </cell>
          <cell r="G5">
            <v>250</v>
          </cell>
          <cell r="H5">
            <v>50</v>
          </cell>
          <cell r="I5">
            <v>59</v>
          </cell>
        </row>
        <row r="7">
          <cell r="D7" t="str">
            <v>PROGRAMAS ACADÉMICOS</v>
          </cell>
          <cell r="E7">
            <v>36</v>
          </cell>
          <cell r="F7">
            <v>40</v>
          </cell>
          <cell r="G7">
            <v>4</v>
          </cell>
          <cell r="H7">
            <v>1</v>
          </cell>
          <cell r="I7">
            <v>0</v>
          </cell>
        </row>
        <row r="8">
          <cell r="D8" t="str">
            <v>PROGRAMAS ACADÉMICOS</v>
          </cell>
          <cell r="E8">
            <v>37</v>
          </cell>
          <cell r="F8">
            <v>45</v>
          </cell>
          <cell r="G8">
            <v>8</v>
          </cell>
          <cell r="H8">
            <v>2</v>
          </cell>
          <cell r="I8">
            <v>2</v>
          </cell>
        </row>
        <row r="9">
          <cell r="D9" t="str">
            <v>PROGRAMAS ACADÉMICOS</v>
          </cell>
          <cell r="E9">
            <v>0</v>
          </cell>
          <cell r="F9">
            <v>11</v>
          </cell>
          <cell r="G9">
            <v>11</v>
          </cell>
          <cell r="H9">
            <v>11</v>
          </cell>
          <cell r="I9">
            <v>0</v>
          </cell>
        </row>
        <row r="10">
          <cell r="D10" t="str">
            <v>PROGRAMAS ACADÉMICOS</v>
          </cell>
          <cell r="E10">
            <v>0</v>
          </cell>
          <cell r="F10">
            <v>11</v>
          </cell>
          <cell r="G10">
            <v>11</v>
          </cell>
          <cell r="H10">
            <v>3</v>
          </cell>
          <cell r="I10">
            <v>0</v>
          </cell>
        </row>
        <row r="12">
          <cell r="D12" t="str">
            <v>DOCENTES</v>
          </cell>
          <cell r="E12">
            <v>173</v>
          </cell>
          <cell r="F12">
            <v>178</v>
          </cell>
          <cell r="G12">
            <v>5</v>
          </cell>
          <cell r="H12">
            <v>1</v>
          </cell>
          <cell r="I12">
            <v>0</v>
          </cell>
        </row>
        <row r="13">
          <cell r="D13" t="str">
            <v>DOCENTES</v>
          </cell>
          <cell r="E13">
            <v>54</v>
          </cell>
          <cell r="F13">
            <v>67</v>
          </cell>
          <cell r="G13">
            <v>13</v>
          </cell>
          <cell r="H13">
            <v>0</v>
          </cell>
          <cell r="I13">
            <v>5</v>
          </cell>
        </row>
        <row r="14">
          <cell r="D14" t="str">
            <v>DOCENTES</v>
          </cell>
          <cell r="E14">
            <v>1</v>
          </cell>
          <cell r="F14">
            <v>11</v>
          </cell>
          <cell r="G14">
            <v>10</v>
          </cell>
          <cell r="H14">
            <v>2</v>
          </cell>
          <cell r="I14">
            <v>0</v>
          </cell>
        </row>
        <row r="15">
          <cell r="D15" t="str">
            <v>DOCENTES</v>
          </cell>
          <cell r="E15">
            <v>346</v>
          </cell>
          <cell r="F15">
            <v>350</v>
          </cell>
          <cell r="G15">
            <v>4</v>
          </cell>
          <cell r="H15">
            <v>350</v>
          </cell>
          <cell r="I15">
            <v>316</v>
          </cell>
        </row>
        <row r="16">
          <cell r="D16" t="str">
            <v>DOCENTES</v>
          </cell>
          <cell r="E16">
            <v>64</v>
          </cell>
          <cell r="F16">
            <v>70</v>
          </cell>
          <cell r="G16">
            <v>6</v>
          </cell>
          <cell r="H16">
            <v>70</v>
          </cell>
          <cell r="I16">
            <v>0</v>
          </cell>
        </row>
      </sheetData>
      <sheetData sheetId="1" refreshError="1"/>
      <sheetData sheetId="2" refreshError="1"/>
      <sheetData sheetId="3">
        <row r="32">
          <cell r="B32">
            <v>73</v>
          </cell>
          <cell r="C32">
            <v>73</v>
          </cell>
        </row>
        <row r="33">
          <cell r="B33">
            <v>73</v>
          </cell>
          <cell r="C33">
            <v>73</v>
          </cell>
        </row>
        <row r="34">
          <cell r="B34">
            <v>1</v>
          </cell>
          <cell r="C34">
            <v>1</v>
          </cell>
        </row>
        <row r="40">
          <cell r="B40">
            <v>0</v>
          </cell>
          <cell r="C40">
            <v>10</v>
          </cell>
        </row>
        <row r="46">
          <cell r="B46">
            <v>1</v>
          </cell>
          <cell r="C46">
            <v>1</v>
          </cell>
        </row>
        <row r="47">
          <cell r="B47">
            <v>10</v>
          </cell>
          <cell r="C47">
            <v>70</v>
          </cell>
        </row>
        <row r="48">
          <cell r="B48">
            <v>20</v>
          </cell>
          <cell r="C48">
            <v>140</v>
          </cell>
        </row>
      </sheetData>
      <sheetData sheetId="4">
        <row r="6">
          <cell r="B6">
            <v>36</v>
          </cell>
          <cell r="C6">
            <v>240</v>
          </cell>
        </row>
        <row r="7">
          <cell r="B7">
            <v>158</v>
          </cell>
          <cell r="C7">
            <v>4078</v>
          </cell>
        </row>
        <row r="8">
          <cell r="B8">
            <v>900</v>
          </cell>
          <cell r="C8">
            <v>3450</v>
          </cell>
        </row>
        <row r="14">
          <cell r="B14">
            <v>66</v>
          </cell>
          <cell r="C14">
            <v>337</v>
          </cell>
        </row>
        <row r="15">
          <cell r="B15">
            <v>134</v>
          </cell>
          <cell r="C15">
            <v>201</v>
          </cell>
        </row>
        <row r="16">
          <cell r="B16">
            <v>44</v>
          </cell>
          <cell r="C16">
            <v>264</v>
          </cell>
        </row>
        <row r="17">
          <cell r="B17">
            <v>4</v>
          </cell>
          <cell r="C17">
            <v>40</v>
          </cell>
        </row>
        <row r="18">
          <cell r="B18">
            <v>0</v>
          </cell>
          <cell r="C18">
            <v>10</v>
          </cell>
        </row>
        <row r="19">
          <cell r="B19">
            <v>0</v>
          </cell>
          <cell r="C19">
            <v>30</v>
          </cell>
        </row>
        <row r="20">
          <cell r="B20">
            <v>66</v>
          </cell>
          <cell r="C20">
            <v>109</v>
          </cell>
        </row>
        <row r="26">
          <cell r="B26">
            <v>31</v>
          </cell>
          <cell r="C26">
            <v>163</v>
          </cell>
        </row>
        <row r="27">
          <cell r="B27">
            <v>85</v>
          </cell>
          <cell r="C27">
            <v>610</v>
          </cell>
        </row>
        <row r="28">
          <cell r="B28">
            <v>1</v>
          </cell>
          <cell r="C28">
            <v>7</v>
          </cell>
        </row>
        <row r="29">
          <cell r="B29">
            <v>6</v>
          </cell>
          <cell r="C29">
            <v>7</v>
          </cell>
        </row>
        <row r="30">
          <cell r="B30">
            <v>0</v>
          </cell>
          <cell r="C30">
            <v>1</v>
          </cell>
        </row>
        <row r="31">
          <cell r="B31">
            <v>45</v>
          </cell>
          <cell r="C31">
            <v>51</v>
          </cell>
          <cell r="G31">
            <v>48</v>
          </cell>
        </row>
        <row r="32">
          <cell r="B32">
            <v>75</v>
          </cell>
          <cell r="C32">
            <v>95</v>
          </cell>
          <cell r="G32">
            <v>85</v>
          </cell>
        </row>
        <row r="33">
          <cell r="B33">
            <v>7</v>
          </cell>
          <cell r="C33">
            <v>8</v>
          </cell>
          <cell r="G33">
            <v>8</v>
          </cell>
        </row>
        <row r="34">
          <cell r="B34">
            <v>23</v>
          </cell>
          <cell r="C34">
            <v>439</v>
          </cell>
        </row>
        <row r="35">
          <cell r="B35">
            <v>0.4</v>
          </cell>
          <cell r="C35">
            <v>1</v>
          </cell>
        </row>
        <row r="36">
          <cell r="B36">
            <v>0</v>
          </cell>
          <cell r="C36">
            <v>5</v>
          </cell>
        </row>
        <row r="37">
          <cell r="B37">
            <v>9</v>
          </cell>
          <cell r="C37">
            <v>9</v>
          </cell>
        </row>
        <row r="38">
          <cell r="B38">
            <v>3</v>
          </cell>
          <cell r="C38">
            <v>5</v>
          </cell>
          <cell r="G38">
            <v>5</v>
          </cell>
        </row>
        <row r="44">
          <cell r="B44">
            <v>9</v>
          </cell>
          <cell r="C44">
            <v>24</v>
          </cell>
        </row>
        <row r="45">
          <cell r="B45">
            <v>3</v>
          </cell>
          <cell r="C45">
            <v>8</v>
          </cell>
        </row>
        <row r="51">
          <cell r="B51">
            <v>29</v>
          </cell>
          <cell r="C51">
            <v>104</v>
          </cell>
        </row>
        <row r="57">
          <cell r="B57">
            <v>11</v>
          </cell>
          <cell r="C57">
            <v>11</v>
          </cell>
        </row>
        <row r="58">
          <cell r="B58">
            <v>0</v>
          </cell>
          <cell r="C58">
            <v>2</v>
          </cell>
          <cell r="E58">
            <v>0</v>
          </cell>
          <cell r="G58">
            <v>1</v>
          </cell>
        </row>
        <row r="59">
          <cell r="B59">
            <v>54</v>
          </cell>
          <cell r="C59">
            <v>127</v>
          </cell>
          <cell r="E59">
            <v>12</v>
          </cell>
          <cell r="G59">
            <v>13</v>
          </cell>
        </row>
      </sheetData>
      <sheetData sheetId="5">
        <row r="6">
          <cell r="B6">
            <v>9</v>
          </cell>
          <cell r="C6">
            <v>69</v>
          </cell>
        </row>
        <row r="7">
          <cell r="B7">
            <v>43</v>
          </cell>
          <cell r="C7">
            <v>88</v>
          </cell>
        </row>
        <row r="8">
          <cell r="B8">
            <v>55</v>
          </cell>
          <cell r="C8">
            <v>105</v>
          </cell>
        </row>
        <row r="9">
          <cell r="B9">
            <v>559</v>
          </cell>
          <cell r="C9">
            <v>1309</v>
          </cell>
        </row>
        <row r="15">
          <cell r="B15">
            <v>130</v>
          </cell>
          <cell r="C15">
            <v>130</v>
          </cell>
        </row>
        <row r="16">
          <cell r="B16">
            <v>14</v>
          </cell>
          <cell r="C16">
            <v>21</v>
          </cell>
        </row>
        <row r="18">
          <cell r="B18">
            <v>3</v>
          </cell>
          <cell r="C18">
            <v>8</v>
          </cell>
        </row>
        <row r="19">
          <cell r="B19">
            <v>1974</v>
          </cell>
          <cell r="C19">
            <v>5115.5712000000003</v>
          </cell>
        </row>
        <row r="20">
          <cell r="B20">
            <v>75</v>
          </cell>
          <cell r="C20">
            <v>96.024993749999993</v>
          </cell>
        </row>
        <row r="21">
          <cell r="B21">
            <v>6624</v>
          </cell>
          <cell r="C21">
            <v>16480.9728</v>
          </cell>
        </row>
        <row r="22">
          <cell r="B22">
            <v>0</v>
          </cell>
          <cell r="C22">
            <v>512</v>
          </cell>
        </row>
        <row r="23">
          <cell r="B23">
            <v>1614</v>
          </cell>
          <cell r="C23">
            <v>9684</v>
          </cell>
        </row>
        <row r="24">
          <cell r="B24">
            <v>700</v>
          </cell>
          <cell r="C24">
            <v>9100</v>
          </cell>
        </row>
        <row r="25">
          <cell r="B25">
            <v>8</v>
          </cell>
          <cell r="C25">
            <v>20</v>
          </cell>
        </row>
        <row r="26">
          <cell r="B26">
            <v>1170</v>
          </cell>
          <cell r="C26">
            <v>3566</v>
          </cell>
        </row>
        <row r="27">
          <cell r="B27">
            <v>3352</v>
          </cell>
          <cell r="C27">
            <v>10227</v>
          </cell>
        </row>
        <row r="28">
          <cell r="B28">
            <v>259</v>
          </cell>
          <cell r="C28">
            <v>1036</v>
          </cell>
        </row>
        <row r="29">
          <cell r="B29">
            <v>518</v>
          </cell>
          <cell r="C29">
            <v>2072</v>
          </cell>
        </row>
        <row r="30">
          <cell r="B30">
            <v>7100</v>
          </cell>
          <cell r="C30">
            <v>11434</v>
          </cell>
        </row>
        <row r="31">
          <cell r="B31">
            <v>1100</v>
          </cell>
          <cell r="C31">
            <v>1771</v>
          </cell>
        </row>
        <row r="32">
          <cell r="B32">
            <v>0</v>
          </cell>
          <cell r="C32">
            <v>2</v>
          </cell>
        </row>
        <row r="33">
          <cell r="B33">
            <v>0</v>
          </cell>
          <cell r="C33">
            <v>1</v>
          </cell>
        </row>
        <row r="34">
          <cell r="B34">
            <v>0</v>
          </cell>
          <cell r="C34">
            <v>300</v>
          </cell>
        </row>
        <row r="35">
          <cell r="B35">
            <v>0</v>
          </cell>
          <cell r="C35">
            <v>2</v>
          </cell>
        </row>
        <row r="41">
          <cell r="B41">
            <v>4</v>
          </cell>
          <cell r="C41">
            <v>9</v>
          </cell>
        </row>
        <row r="42">
          <cell r="B42">
            <v>46</v>
          </cell>
          <cell r="C42">
            <v>76</v>
          </cell>
        </row>
        <row r="43">
          <cell r="B43">
            <v>67</v>
          </cell>
          <cell r="C43">
            <v>67</v>
          </cell>
        </row>
        <row r="44">
          <cell r="B44">
            <v>29</v>
          </cell>
          <cell r="C44">
            <v>105</v>
          </cell>
        </row>
        <row r="45">
          <cell r="B45">
            <v>0</v>
          </cell>
          <cell r="C45">
            <v>2280</v>
          </cell>
        </row>
        <row r="46">
          <cell r="B46">
            <v>92</v>
          </cell>
          <cell r="C46">
            <v>204</v>
          </cell>
        </row>
        <row r="47">
          <cell r="B47">
            <v>0</v>
          </cell>
          <cell r="C47">
            <v>4070</v>
          </cell>
        </row>
        <row r="48">
          <cell r="B48">
            <v>37</v>
          </cell>
          <cell r="C48">
            <v>111</v>
          </cell>
        </row>
        <row r="49">
          <cell r="B49">
            <v>0</v>
          </cell>
          <cell r="C49">
            <v>7930</v>
          </cell>
        </row>
        <row r="50">
          <cell r="B50">
            <v>87</v>
          </cell>
          <cell r="C50">
            <v>192</v>
          </cell>
        </row>
        <row r="51">
          <cell r="B51">
            <v>0</v>
          </cell>
          <cell r="C51">
            <v>22530</v>
          </cell>
        </row>
        <row r="52">
          <cell r="B52">
            <v>17</v>
          </cell>
          <cell r="C52">
            <v>42</v>
          </cell>
        </row>
        <row r="53">
          <cell r="B53">
            <v>0</v>
          </cell>
          <cell r="C53">
            <v>16899</v>
          </cell>
        </row>
        <row r="54">
          <cell r="B54">
            <v>14</v>
          </cell>
          <cell r="C54">
            <v>28</v>
          </cell>
        </row>
        <row r="60">
          <cell r="B60">
            <v>138</v>
          </cell>
          <cell r="C60">
            <v>308</v>
          </cell>
        </row>
        <row r="61">
          <cell r="B61">
            <v>1600</v>
          </cell>
          <cell r="C61">
            <v>4800</v>
          </cell>
        </row>
        <row r="62">
          <cell r="B62">
            <v>48</v>
          </cell>
          <cell r="C62">
            <v>144</v>
          </cell>
        </row>
        <row r="63">
          <cell r="B63">
            <v>1920</v>
          </cell>
          <cell r="C63">
            <v>2040</v>
          </cell>
        </row>
        <row r="64">
          <cell r="B64">
            <v>105</v>
          </cell>
          <cell r="C64">
            <v>264</v>
          </cell>
        </row>
        <row r="65">
          <cell r="B65">
            <v>0</v>
          </cell>
          <cell r="C65">
            <v>24</v>
          </cell>
        </row>
        <row r="66">
          <cell r="B66">
            <v>0</v>
          </cell>
          <cell r="C66">
            <v>12</v>
          </cell>
        </row>
        <row r="72">
          <cell r="B72">
            <v>0</v>
          </cell>
          <cell r="C72">
            <v>1</v>
          </cell>
        </row>
        <row r="73">
          <cell r="B73">
            <v>14</v>
          </cell>
          <cell r="C73">
            <v>24</v>
          </cell>
        </row>
        <row r="74">
          <cell r="B74">
            <v>5</v>
          </cell>
          <cell r="C74">
            <v>16</v>
          </cell>
        </row>
        <row r="75">
          <cell r="B75">
            <v>0.1</v>
          </cell>
          <cell r="C75">
            <v>1</v>
          </cell>
        </row>
      </sheetData>
      <sheetData sheetId="6">
        <row r="6">
          <cell r="B6">
            <v>1800</v>
          </cell>
          <cell r="C6">
            <v>1800</v>
          </cell>
        </row>
        <row r="7">
          <cell r="B7">
            <v>980</v>
          </cell>
          <cell r="C7">
            <v>980</v>
          </cell>
        </row>
        <row r="8">
          <cell r="B8">
            <v>1300</v>
          </cell>
          <cell r="C8">
            <v>1300</v>
          </cell>
        </row>
        <row r="9">
          <cell r="B9">
            <v>10</v>
          </cell>
          <cell r="C9">
            <v>10</v>
          </cell>
        </row>
        <row r="10">
          <cell r="B10">
            <v>10</v>
          </cell>
          <cell r="C10">
            <v>10</v>
          </cell>
        </row>
        <row r="11">
          <cell r="B11">
            <v>10</v>
          </cell>
          <cell r="C11">
            <v>10</v>
          </cell>
        </row>
        <row r="12">
          <cell r="B12">
            <v>6694</v>
          </cell>
          <cell r="C12">
            <v>6694</v>
          </cell>
        </row>
        <row r="18">
          <cell r="B18">
            <v>32</v>
          </cell>
          <cell r="C18">
            <v>32</v>
          </cell>
        </row>
        <row r="19">
          <cell r="B19">
            <v>116</v>
          </cell>
          <cell r="C19">
            <v>116</v>
          </cell>
        </row>
        <row r="20">
          <cell r="B20">
            <v>83</v>
          </cell>
          <cell r="C20">
            <v>83</v>
          </cell>
        </row>
        <row r="26">
          <cell r="B26">
            <v>16</v>
          </cell>
          <cell r="C26">
            <v>16</v>
          </cell>
        </row>
        <row r="27">
          <cell r="B27">
            <v>260</v>
          </cell>
          <cell r="C27">
            <v>260</v>
          </cell>
        </row>
        <row r="33">
          <cell r="B33">
            <v>13</v>
          </cell>
          <cell r="C33">
            <v>15</v>
          </cell>
        </row>
        <row r="34">
          <cell r="B34">
            <v>100</v>
          </cell>
          <cell r="C34">
            <v>119</v>
          </cell>
        </row>
        <row r="35">
          <cell r="B35">
            <v>1593</v>
          </cell>
          <cell r="C35">
            <v>1794</v>
          </cell>
        </row>
        <row r="41">
          <cell r="B41">
            <v>466</v>
          </cell>
          <cell r="C41">
            <v>556</v>
          </cell>
        </row>
        <row r="42">
          <cell r="B42">
            <v>12000</v>
          </cell>
          <cell r="C42">
            <v>13514</v>
          </cell>
        </row>
        <row r="43">
          <cell r="B43">
            <v>12000</v>
          </cell>
          <cell r="C43">
            <v>12000</v>
          </cell>
        </row>
        <row r="44">
          <cell r="B44">
            <v>6500</v>
          </cell>
          <cell r="C44">
            <v>6500</v>
          </cell>
        </row>
      </sheetData>
      <sheetData sheetId="7">
        <row r="6">
          <cell r="B6">
            <v>41120</v>
          </cell>
          <cell r="C6">
            <v>50220</v>
          </cell>
        </row>
        <row r="7">
          <cell r="B7">
            <v>17287</v>
          </cell>
          <cell r="C7">
            <v>19423</v>
          </cell>
        </row>
        <row r="8">
          <cell r="B8">
            <v>99968</v>
          </cell>
          <cell r="C8">
            <v>109086</v>
          </cell>
        </row>
        <row r="9">
          <cell r="B9">
            <v>103293</v>
          </cell>
          <cell r="C9">
            <v>111193</v>
          </cell>
        </row>
        <row r="10">
          <cell r="B10">
            <v>103293</v>
          </cell>
          <cell r="C10">
            <v>118293</v>
          </cell>
        </row>
        <row r="16">
          <cell r="B16">
            <v>56</v>
          </cell>
          <cell r="C16">
            <v>56</v>
          </cell>
        </row>
        <row r="17">
          <cell r="B17">
            <v>56</v>
          </cell>
          <cell r="C17">
            <v>56</v>
          </cell>
        </row>
        <row r="18">
          <cell r="B18">
            <v>50</v>
          </cell>
          <cell r="C18">
            <v>50</v>
          </cell>
        </row>
        <row r="19">
          <cell r="B19">
            <v>9</v>
          </cell>
          <cell r="C19">
            <v>9</v>
          </cell>
        </row>
        <row r="20">
          <cell r="B20">
            <v>9</v>
          </cell>
          <cell r="C20">
            <v>9</v>
          </cell>
        </row>
        <row r="21">
          <cell r="B21">
            <v>9</v>
          </cell>
          <cell r="C21">
            <v>9</v>
          </cell>
        </row>
        <row r="22">
          <cell r="B22">
            <v>137</v>
          </cell>
          <cell r="C22">
            <v>205</v>
          </cell>
        </row>
        <row r="23">
          <cell r="B23">
            <v>137</v>
          </cell>
          <cell r="C23">
            <v>558</v>
          </cell>
        </row>
        <row r="24">
          <cell r="B24">
            <v>183</v>
          </cell>
          <cell r="C24">
            <v>198</v>
          </cell>
        </row>
        <row r="25">
          <cell r="B25">
            <v>183</v>
          </cell>
          <cell r="C25">
            <v>98</v>
          </cell>
        </row>
        <row r="26">
          <cell r="B26">
            <v>26110</v>
          </cell>
          <cell r="C26">
            <v>88610</v>
          </cell>
        </row>
        <row r="27">
          <cell r="B27">
            <v>11</v>
          </cell>
          <cell r="C27">
            <v>21</v>
          </cell>
        </row>
        <row r="33">
          <cell r="B33">
            <v>2132</v>
          </cell>
          <cell r="C33">
            <v>3212</v>
          </cell>
        </row>
        <row r="34">
          <cell r="B34">
            <v>2132</v>
          </cell>
          <cell r="C34">
            <v>2996</v>
          </cell>
        </row>
        <row r="35">
          <cell r="B35">
            <v>30</v>
          </cell>
          <cell r="C35">
            <v>36</v>
          </cell>
        </row>
        <row r="36">
          <cell r="B36">
            <v>30</v>
          </cell>
          <cell r="C36">
            <v>35</v>
          </cell>
        </row>
        <row r="37">
          <cell r="B37">
            <v>5674</v>
          </cell>
          <cell r="C37">
            <v>5674</v>
          </cell>
        </row>
        <row r="43">
          <cell r="B43">
            <v>3</v>
          </cell>
          <cell r="C43">
            <v>3</v>
          </cell>
        </row>
        <row r="44">
          <cell r="B44">
            <v>2</v>
          </cell>
          <cell r="C44">
            <v>2</v>
          </cell>
        </row>
        <row r="45">
          <cell r="B45">
            <v>5</v>
          </cell>
          <cell r="C45">
            <v>5</v>
          </cell>
        </row>
        <row r="46">
          <cell r="B46">
            <v>8</v>
          </cell>
          <cell r="C46">
            <v>8</v>
          </cell>
        </row>
        <row r="47">
          <cell r="B47">
            <v>0</v>
          </cell>
          <cell r="C47">
            <v>1</v>
          </cell>
        </row>
        <row r="48">
          <cell r="B48">
            <v>0</v>
          </cell>
          <cell r="C48">
            <v>1</v>
          </cell>
        </row>
        <row r="49">
          <cell r="B49">
            <v>0</v>
          </cell>
          <cell r="C49">
            <v>15</v>
          </cell>
        </row>
        <row r="55">
          <cell r="B55">
            <v>200</v>
          </cell>
          <cell r="C55">
            <v>110</v>
          </cell>
        </row>
        <row r="56">
          <cell r="B56">
            <v>478</v>
          </cell>
          <cell r="C56">
            <v>978</v>
          </cell>
        </row>
      </sheetData>
      <sheetData sheetId="8" refreshError="1"/>
      <sheetData sheetId="9">
        <row r="2">
          <cell r="J2">
            <v>49</v>
          </cell>
        </row>
        <row r="3">
          <cell r="J3">
            <v>1522</v>
          </cell>
        </row>
        <row r="4">
          <cell r="J4">
            <v>450</v>
          </cell>
        </row>
        <row r="5">
          <cell r="J5">
            <v>85</v>
          </cell>
        </row>
        <row r="6">
          <cell r="J6">
            <v>14</v>
          </cell>
        </row>
        <row r="7">
          <cell r="J7">
            <v>55</v>
          </cell>
        </row>
        <row r="8">
          <cell r="J8">
            <v>12</v>
          </cell>
        </row>
        <row r="9">
          <cell r="J9">
            <v>5</v>
          </cell>
        </row>
        <row r="10">
          <cell r="J10">
            <v>3</v>
          </cell>
        </row>
        <row r="11">
          <cell r="J11">
            <v>42</v>
          </cell>
        </row>
        <row r="12">
          <cell r="J12">
            <v>23</v>
          </cell>
        </row>
        <row r="13">
          <cell r="J13">
            <v>46</v>
          </cell>
        </row>
        <row r="14">
          <cell r="J14">
            <v>10</v>
          </cell>
        </row>
        <row r="15">
          <cell r="J15">
            <v>7</v>
          </cell>
        </row>
        <row r="16">
          <cell r="J16">
            <v>0.2</v>
          </cell>
        </row>
        <row r="17">
          <cell r="J17">
            <v>52</v>
          </cell>
        </row>
        <row r="18">
          <cell r="J18">
            <v>82</v>
          </cell>
        </row>
        <row r="19">
          <cell r="J19">
            <v>8</v>
          </cell>
        </row>
        <row r="20">
          <cell r="J20">
            <v>51</v>
          </cell>
        </row>
        <row r="21">
          <cell r="J21">
            <v>0.05</v>
          </cell>
        </row>
        <row r="22">
          <cell r="J22">
            <v>0</v>
          </cell>
        </row>
        <row r="23">
          <cell r="J23">
            <v>9</v>
          </cell>
        </row>
        <row r="24">
          <cell r="J24">
            <v>3</v>
          </cell>
        </row>
        <row r="25">
          <cell r="J25">
            <v>1</v>
          </cell>
        </row>
        <row r="26">
          <cell r="J26">
            <v>1</v>
          </cell>
        </row>
        <row r="27">
          <cell r="J27">
            <v>16</v>
          </cell>
        </row>
        <row r="28">
          <cell r="J28">
            <v>4</v>
          </cell>
        </row>
        <row r="29">
          <cell r="J29">
            <v>0</v>
          </cell>
        </row>
        <row r="30">
          <cell r="J30">
            <v>10</v>
          </cell>
        </row>
      </sheetData>
      <sheetData sheetId="10" refreshError="1"/>
      <sheetData sheetId="11">
        <row r="13">
          <cell r="Q13">
            <v>70</v>
          </cell>
        </row>
        <row r="14">
          <cell r="Q14">
            <v>0</v>
          </cell>
        </row>
        <row r="15">
          <cell r="Q15">
            <v>0.25</v>
          </cell>
        </row>
        <row r="16">
          <cell r="Q16">
            <v>0</v>
          </cell>
        </row>
        <row r="17">
          <cell r="Q17">
            <v>0</v>
          </cell>
        </row>
        <row r="19">
          <cell r="Q19">
            <v>4</v>
          </cell>
        </row>
        <row r="21">
          <cell r="Q21">
            <v>5</v>
          </cell>
        </row>
      </sheetData>
      <sheetData sheetId="12" refreshError="1"/>
      <sheetData sheetId="13">
        <row r="2">
          <cell r="J2">
            <v>10</v>
          </cell>
        </row>
        <row r="3">
          <cell r="J3">
            <v>31</v>
          </cell>
        </row>
        <row r="4">
          <cell r="J4">
            <v>15</v>
          </cell>
        </row>
        <row r="5">
          <cell r="J5">
            <v>936</v>
          </cell>
        </row>
        <row r="6">
          <cell r="J6">
            <v>112</v>
          </cell>
        </row>
        <row r="7">
          <cell r="J7">
            <v>75</v>
          </cell>
        </row>
        <row r="8">
          <cell r="J8">
            <v>327</v>
          </cell>
        </row>
        <row r="9">
          <cell r="J9">
            <v>0</v>
          </cell>
        </row>
        <row r="10">
          <cell r="J10">
            <v>2507</v>
          </cell>
        </row>
        <row r="11">
          <cell r="J11">
            <v>72</v>
          </cell>
        </row>
        <row r="12">
          <cell r="J12">
            <v>3504</v>
          </cell>
        </row>
        <row r="13">
          <cell r="J13">
            <v>408</v>
          </cell>
        </row>
        <row r="14">
          <cell r="J14">
            <v>14089</v>
          </cell>
        </row>
        <row r="15">
          <cell r="J15">
            <v>3358</v>
          </cell>
        </row>
        <row r="16">
          <cell r="J16">
            <v>3598</v>
          </cell>
        </row>
        <row r="17">
          <cell r="J17">
            <v>2015</v>
          </cell>
        </row>
        <row r="18">
          <cell r="J18">
            <v>2071</v>
          </cell>
        </row>
        <row r="19">
          <cell r="J19">
            <v>1022</v>
          </cell>
        </row>
        <row r="20">
          <cell r="J20">
            <v>681</v>
          </cell>
        </row>
        <row r="21">
          <cell r="J21">
            <v>1158</v>
          </cell>
        </row>
        <row r="22">
          <cell r="J22">
            <v>1043</v>
          </cell>
        </row>
        <row r="23">
          <cell r="J23">
            <v>3</v>
          </cell>
        </row>
        <row r="24">
          <cell r="J24">
            <v>4</v>
          </cell>
        </row>
        <row r="25">
          <cell r="J25">
            <v>385</v>
          </cell>
        </row>
        <row r="26">
          <cell r="J26">
            <v>8</v>
          </cell>
        </row>
        <row r="27">
          <cell r="J27">
            <v>4</v>
          </cell>
        </row>
        <row r="28">
          <cell r="J28">
            <v>0</v>
          </cell>
        </row>
        <row r="29">
          <cell r="J29">
            <v>38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2</v>
          </cell>
        </row>
        <row r="33">
          <cell r="J33">
            <v>0</v>
          </cell>
        </row>
        <row r="34">
          <cell r="J34">
            <v>1</v>
          </cell>
        </row>
        <row r="35">
          <cell r="J35">
            <v>0</v>
          </cell>
        </row>
        <row r="36">
          <cell r="J36">
            <v>30</v>
          </cell>
        </row>
        <row r="37">
          <cell r="J37">
            <v>171744</v>
          </cell>
        </row>
        <row r="38">
          <cell r="J38">
            <v>4</v>
          </cell>
        </row>
        <row r="39">
          <cell r="J39">
            <v>0</v>
          </cell>
        </row>
        <row r="40">
          <cell r="J40">
            <v>18</v>
          </cell>
        </row>
        <row r="41">
          <cell r="J41">
            <v>23</v>
          </cell>
        </row>
        <row r="42">
          <cell r="J42">
            <v>2061</v>
          </cell>
        </row>
        <row r="43">
          <cell r="J43">
            <v>321</v>
          </cell>
        </row>
        <row r="44">
          <cell r="J44">
            <v>1602</v>
          </cell>
        </row>
        <row r="45">
          <cell r="J45">
            <v>132</v>
          </cell>
        </row>
        <row r="46">
          <cell r="J46">
            <v>16</v>
          </cell>
        </row>
        <row r="47">
          <cell r="J47">
            <v>0</v>
          </cell>
        </row>
        <row r="48">
          <cell r="J48">
            <v>0.6</v>
          </cell>
        </row>
        <row r="49">
          <cell r="J49">
            <v>2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707</v>
          </cell>
        </row>
      </sheetData>
      <sheetData sheetId="14" refreshError="1"/>
      <sheetData sheetId="15">
        <row r="2">
          <cell r="AH2">
            <v>74</v>
          </cell>
        </row>
        <row r="3">
          <cell r="AH3">
            <v>21</v>
          </cell>
        </row>
        <row r="4">
          <cell r="AH4">
            <v>206</v>
          </cell>
        </row>
        <row r="5">
          <cell r="AH5">
            <v>15</v>
          </cell>
        </row>
        <row r="6">
          <cell r="AH6">
            <v>15</v>
          </cell>
        </row>
        <row r="7">
          <cell r="AH7">
            <v>18</v>
          </cell>
        </row>
        <row r="8">
          <cell r="AH8">
            <v>1693</v>
          </cell>
        </row>
        <row r="9">
          <cell r="AH9">
            <v>98</v>
          </cell>
        </row>
        <row r="10">
          <cell r="AH10">
            <v>85</v>
          </cell>
        </row>
        <row r="11">
          <cell r="AH11">
            <v>96</v>
          </cell>
        </row>
        <row r="12">
          <cell r="AH12">
            <v>48</v>
          </cell>
        </row>
        <row r="13">
          <cell r="AH13">
            <v>455</v>
          </cell>
        </row>
        <row r="14">
          <cell r="AH14">
            <v>24</v>
          </cell>
        </row>
        <row r="15">
          <cell r="AH15">
            <v>427</v>
          </cell>
        </row>
        <row r="16">
          <cell r="AH16">
            <v>2038</v>
          </cell>
        </row>
        <row r="17">
          <cell r="AH17">
            <v>356</v>
          </cell>
        </row>
        <row r="18">
          <cell r="AH18">
            <v>0</v>
          </cell>
        </row>
        <row r="19">
          <cell r="AH19">
            <v>13887</v>
          </cell>
        </row>
        <row r="20">
          <cell r="AH20">
            <v>1694</v>
          </cell>
        </row>
      </sheetData>
      <sheetData sheetId="16" refreshError="1"/>
      <sheetData sheetId="17">
        <row r="2">
          <cell r="AH2">
            <v>2582.5500000000002</v>
          </cell>
        </row>
        <row r="3">
          <cell r="AH3">
            <v>0</v>
          </cell>
        </row>
        <row r="4">
          <cell r="AH4">
            <v>0</v>
          </cell>
        </row>
        <row r="5">
          <cell r="AH5">
            <v>1500</v>
          </cell>
        </row>
        <row r="6">
          <cell r="AH6">
            <v>900</v>
          </cell>
        </row>
        <row r="7">
          <cell r="AH7">
            <v>9</v>
          </cell>
        </row>
        <row r="8">
          <cell r="AH8">
            <v>5</v>
          </cell>
        </row>
        <row r="9">
          <cell r="AH9">
            <v>2</v>
          </cell>
        </row>
        <row r="10">
          <cell r="AH10">
            <v>15</v>
          </cell>
        </row>
        <row r="11">
          <cell r="AH11">
            <v>9</v>
          </cell>
        </row>
        <row r="12">
          <cell r="AH12">
            <v>4</v>
          </cell>
        </row>
        <row r="13">
          <cell r="AH13">
            <v>9</v>
          </cell>
        </row>
        <row r="14">
          <cell r="AH14">
            <v>0</v>
          </cell>
        </row>
        <row r="15">
          <cell r="AH15">
            <v>32</v>
          </cell>
        </row>
        <row r="16">
          <cell r="AH16">
            <v>6</v>
          </cell>
        </row>
        <row r="17">
          <cell r="AH17">
            <v>954</v>
          </cell>
        </row>
        <row r="18">
          <cell r="AH18">
            <v>30</v>
          </cell>
        </row>
        <row r="19">
          <cell r="AH19">
            <v>139</v>
          </cell>
        </row>
        <row r="20">
          <cell r="AH20">
            <v>702</v>
          </cell>
        </row>
        <row r="21">
          <cell r="AH21">
            <v>16</v>
          </cell>
        </row>
        <row r="22">
          <cell r="AH22">
            <v>510</v>
          </cell>
        </row>
        <row r="23">
          <cell r="AH23">
            <v>3696</v>
          </cell>
        </row>
        <row r="24">
          <cell r="AH24">
            <v>1</v>
          </cell>
        </row>
        <row r="25">
          <cell r="AH25">
            <v>0</v>
          </cell>
        </row>
        <row r="26">
          <cell r="AH26">
            <v>1</v>
          </cell>
        </row>
        <row r="27">
          <cell r="AH27">
            <v>1</v>
          </cell>
        </row>
        <row r="28">
          <cell r="AH28">
            <v>0</v>
          </cell>
        </row>
        <row r="29">
          <cell r="AH29">
            <v>0</v>
          </cell>
        </row>
        <row r="30">
          <cell r="AH30">
            <v>2</v>
          </cell>
        </row>
        <row r="31">
          <cell r="AH31">
            <v>61</v>
          </cell>
        </row>
        <row r="32">
          <cell r="AH32">
            <v>790</v>
          </cell>
        </row>
      </sheetData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 PROY"/>
      <sheetName val="T-4 2020 ACC"/>
      <sheetName val="EV_ROYECTOS"/>
      <sheetName val="EV_ACCIONES"/>
      <sheetName val="INDICES IPC"/>
      <sheetName val="SF 2020"/>
      <sheetName val="SF"/>
      <sheetName val="SI 2020"/>
      <sheetName val="SI"/>
      <sheetName val="SP 2020"/>
      <sheetName val="SP"/>
      <sheetName val="SB 2020"/>
      <sheetName val="SB"/>
      <sheetName val="SA 2020"/>
      <sheetName val="SA"/>
    </sheetNames>
    <sheetDataSet>
      <sheetData sheetId="0" refreshError="1"/>
      <sheetData sheetId="1" refreshError="1"/>
      <sheetData sheetId="2" refreshError="1"/>
      <sheetData sheetId="3">
        <row r="7">
          <cell r="I7">
            <v>47706306</v>
          </cell>
        </row>
      </sheetData>
      <sheetData sheetId="4" refreshError="1"/>
      <sheetData sheetId="5" refreshError="1"/>
      <sheetData sheetId="6">
        <row r="6">
          <cell r="D6" t="str">
            <v>PERSONAS</v>
          </cell>
        </row>
      </sheetData>
      <sheetData sheetId="7" refreshError="1"/>
      <sheetData sheetId="8">
        <row r="6">
          <cell r="A6" t="str">
            <v>SI-PY.1.1 Talleres de formación</v>
          </cell>
        </row>
        <row r="8">
          <cell r="A8" t="str">
            <v>SI-PY.1.2 Grupos escolares</v>
          </cell>
        </row>
        <row r="14">
          <cell r="A14" t="str">
            <v>SI-PY.2.1 Semilleros</v>
          </cell>
        </row>
        <row r="15">
          <cell r="A15" t="str">
            <v>SI-PY.2.2 Trabajos de grado</v>
          </cell>
        </row>
        <row r="16">
          <cell r="A16" t="str">
            <v>SI-PY.2.3 Menor cuantía</v>
          </cell>
        </row>
        <row r="17">
          <cell r="A17" t="str">
            <v>SI-PY.2.4 Mediana cuantía</v>
          </cell>
        </row>
        <row r="18">
          <cell r="A18" t="str">
            <v>SI-PY.2.5 Mayor cuantía</v>
          </cell>
        </row>
        <row r="19">
          <cell r="A19" t="str">
            <v>SI-PY.2.6 Doctorados</v>
          </cell>
        </row>
        <row r="20">
          <cell r="A20" t="str">
            <v>SI-PY.2.7 Jovenes Investigadores</v>
          </cell>
        </row>
        <row r="26">
          <cell r="A26" t="str">
            <v>SI-PY.3.1 Eventos académico- científicos</v>
          </cell>
        </row>
        <row r="27">
          <cell r="A27" t="str">
            <v>SI-PY.3.2 Ponencias</v>
          </cell>
        </row>
        <row r="28">
          <cell r="A28" t="str">
            <v>SI-PY.3.3 Vinculación y Desarrollo en redes académicas, científicas e investigativas</v>
          </cell>
        </row>
        <row r="29">
          <cell r="A29" t="str">
            <v>SI-PY.3.4 Fortalecimiento de los Centros  e Institutos de Investigación</v>
          </cell>
        </row>
        <row r="31">
          <cell r="A31" t="str">
            <v>SI-PY.3.5 Fortalecimiento de los Grupos e Investigadores</v>
          </cell>
        </row>
        <row r="33">
          <cell r="A33" t="str">
            <v>SI-PY.3.6 Vigilancia Tecnológica</v>
          </cell>
        </row>
        <row r="34">
          <cell r="A34" t="str">
            <v>SI-PY.3.7 Artículos en Revistas Indexadas</v>
          </cell>
        </row>
        <row r="35">
          <cell r="A35" t="str">
            <v>SI-PY.3.8 Consolidación e Implementación del Plan Estratégico de Ciencia, Tecnología e Innovación -PECTI</v>
          </cell>
        </row>
        <row r="37">
          <cell r="A37" t="str">
            <v>SI-PY.3.9 Apoyo laboratorios de investigación</v>
          </cell>
        </row>
        <row r="38">
          <cell r="A38" t="str">
            <v>SI-PY.3.10 Apoyo al desarrollo de doctorados</v>
          </cell>
        </row>
        <row r="44">
          <cell r="A44" t="str">
            <v>SI-PY.4.1 Registro</v>
          </cell>
        </row>
        <row r="45">
          <cell r="A45" t="str">
            <v>SI-PY.4.2 Validación</v>
          </cell>
        </row>
        <row r="51">
          <cell r="A51" t="str">
            <v>SI-PY.5.1 Desarrollo de proyectos</v>
          </cell>
        </row>
        <row r="57">
          <cell r="A57" t="str">
            <v xml:space="preserve">SI-PY.6.1 Procesos editoriales </v>
          </cell>
        </row>
        <row r="58">
          <cell r="A58" t="str">
            <v>SI-PY.6.2 Revistas Científicas</v>
          </cell>
        </row>
        <row r="59">
          <cell r="A59" t="str">
            <v>SI-PY.6.3 Publicación de libros desde la Editorial de la Universidad</v>
          </cell>
        </row>
      </sheetData>
      <sheetData sheetId="9" refreshError="1"/>
      <sheetData sheetId="10">
        <row r="6">
          <cell r="A6" t="str">
            <v>SP-PY.1.1 Fortalecimiento de la gestión de la Internacionalización</v>
          </cell>
        </row>
        <row r="7">
          <cell r="A7" t="str">
            <v>SP-PY.1.2 Fomento a la internacionalización en casa</v>
          </cell>
        </row>
        <row r="8">
          <cell r="A8" t="str">
            <v>SP-PY.1.3 Fortalecimiento de la articulación interinstitucional</v>
          </cell>
        </row>
        <row r="9">
          <cell r="A9" t="str">
            <v>SP-PY.1.4 Fortalecimiento de la movilidad académica e investigativa</v>
          </cell>
        </row>
        <row r="15">
          <cell r="A15" t="str">
            <v>SP-PY.2.1 Operación y desarrollo del Centro de Emprendimiento e Innovación</v>
          </cell>
        </row>
        <row r="19">
          <cell r="A19" t="str">
            <v xml:space="preserve">SP-PY.2.2 Operación y desarrollo del Consultorio Empresarial y Contable </v>
          </cell>
        </row>
        <row r="22">
          <cell r="A22" t="str">
            <v xml:space="preserve">SP-PY.2.3 Unidades de Servicios de Atención Psicológica (USAP): Consultorio clínico Neiva. </v>
          </cell>
        </row>
        <row r="23">
          <cell r="A23" t="str">
            <v>SP-PY.2.4 Unidades de Servicios de Atención Psicológica (USAP): Orientación y acompañamiento psicosocial Neiva</v>
          </cell>
        </row>
        <row r="24">
          <cell r="A24" t="str">
            <v>SP-PY.2.5 Unidades de Servicios de Atención Psicológica (USAP): Orientación y acompañamiento psicosocial Sedes</v>
          </cell>
        </row>
        <row r="25">
          <cell r="A25" t="str">
            <v>SP-PY.2.6 Operación y desarrollo del Centro de Conciliación</v>
          </cell>
        </row>
        <row r="30">
          <cell r="A30" t="str">
            <v xml:space="preserve">SP-PY.2.7 Operación y desarrollo  del Consultorio Jurídico. </v>
          </cell>
        </row>
        <row r="32">
          <cell r="A32" t="str">
            <v>SP-PY.2.8 Unidad de desarrollo de software y contenidos digitales</v>
          </cell>
        </row>
        <row r="41">
          <cell r="A41" t="str">
            <v>SP-PY.3.1 Proyectos de Proyeccion Social</v>
          </cell>
        </row>
        <row r="44">
          <cell r="A44" t="str">
            <v>SP-PY.3.2 Formación continuada</v>
          </cell>
        </row>
        <row r="50">
          <cell r="A50" t="str">
            <v xml:space="preserve">SP-PY.3.3 Eventos de Proyección Social </v>
          </cell>
        </row>
        <row r="52">
          <cell r="A52" t="str">
            <v>SP-PY.3.4 Convenio de Proyección social</v>
          </cell>
        </row>
        <row r="54">
          <cell r="A54" t="str">
            <v>SP-PY.3.5 Apoyo a estudiantes en prácticas, pasantias y judicaturas</v>
          </cell>
        </row>
        <row r="60">
          <cell r="A60" t="str">
            <v>SP-PY.4.1 Prensa</v>
          </cell>
        </row>
        <row r="63">
          <cell r="A63" t="str">
            <v>SP-PY.4.2 Radio</v>
          </cell>
        </row>
        <row r="64">
          <cell r="A64" t="str">
            <v>SP-PY.4.3 Televisión</v>
          </cell>
        </row>
        <row r="65">
          <cell r="A65" t="str">
            <v>SP-PY.4.4 Comunicación organizacional</v>
          </cell>
        </row>
        <row r="72">
          <cell r="A72" t="str">
            <v>SP-PY.5.1 Construcción de una  Agenda Prospectiva para el desarrollo Social y humano del Departamento del Huila</v>
          </cell>
        </row>
        <row r="73">
          <cell r="A73" t="str">
            <v>SP-PY.5.2 Formación y capacitación  en formulación,seguimiento y evaluación de políticas públicas</v>
          </cell>
        </row>
        <row r="74">
          <cell r="A74" t="str">
            <v>SP-PY.5.3 Investigación y generación de conocimiento sobre  politicas publicas regionales</v>
          </cell>
        </row>
        <row r="75">
          <cell r="A75" t="str">
            <v>SP-PY.5.4 Creación y puesta en funcionamiento del Observatorio Regional de Políticas Públicas</v>
          </cell>
        </row>
        <row r="81">
          <cell r="A81" t="str">
            <v>SP-PY.6. 1Fortalecimiento de las sedes regionale</v>
          </cell>
        </row>
      </sheetData>
      <sheetData sheetId="11" refreshError="1"/>
      <sheetData sheetId="12">
        <row r="6">
          <cell r="A6" t="str">
            <v>SB.PY.1.1 Atención Médica a Estudiantes</v>
          </cell>
        </row>
        <row r="7">
          <cell r="A7" t="str">
            <v>SB.PY.1.2 Atención Odontológica a Estudiantes</v>
          </cell>
        </row>
        <row r="8">
          <cell r="A8" t="str">
            <v>SB.PY.1.3 Atención Psicológico a Estudiantes</v>
          </cell>
        </row>
        <row r="9">
          <cell r="A9" t="str">
            <v>SB.PY.1.4 PyP - Promoción y prevención médica</v>
          </cell>
        </row>
        <row r="10">
          <cell r="A10" t="str">
            <v>SB.PY.1.5 PyP - Promoción y Prevención odontológica</v>
          </cell>
        </row>
        <row r="11">
          <cell r="A11" t="str">
            <v>SB.PY.1.6 PyP - Promoción y prevención sicológica en Población Vulnerable</v>
          </cell>
        </row>
        <row r="12">
          <cell r="A12" t="str">
            <v>SB.PY.1.7 Formación sanologica para la comunidad universitaria "USCO SALUDABLE"</v>
          </cell>
        </row>
        <row r="18">
          <cell r="A18" t="str">
            <v>SB.PY.2.1 Formación Deportiva en las diferentes disciplinas.</v>
          </cell>
        </row>
        <row r="19">
          <cell r="A19" t="str">
            <v>SB.PY.2.2 Representación - Competitiva</v>
          </cell>
        </row>
        <row r="20">
          <cell r="A20" t="str">
            <v>SB.PY.2.3 Recreación y Aprovechamiento del Tiempo Libre</v>
          </cell>
        </row>
        <row r="26">
          <cell r="A26" t="str">
            <v>SB.PY.3.1 Formación en modalidades artístiscas</v>
          </cell>
        </row>
        <row r="27">
          <cell r="A27" t="str">
            <v>SB.PY.3.2 Puestas en escena de los grupos artísticos</v>
          </cell>
        </row>
        <row r="33">
          <cell r="A33" t="str">
            <v>SB.PY.4.1 Interacción entre los integrantes de la comunidad universitaria</v>
          </cell>
        </row>
        <row r="34">
          <cell r="A34" t="str">
            <v>SB.PY.4.2 Atención a la población con enfoque diferencial</v>
          </cell>
        </row>
        <row r="35">
          <cell r="A35" t="str">
            <v>SB.PY.4.3 Inducción institucional a estudiantes nuevos</v>
          </cell>
        </row>
        <row r="41">
          <cell r="A41" t="str">
            <v>SB.PY.5.1 Becas, descuentos y exenciones de matrículas</v>
          </cell>
        </row>
        <row r="42">
          <cell r="A42" t="str">
            <v>SB.PY.5.2 Servicio de Restaurante</v>
          </cell>
        </row>
        <row r="43">
          <cell r="A43" t="str">
            <v>SB.PY.5.3 Acompañamiento académico</v>
          </cell>
        </row>
        <row r="44">
          <cell r="A44" t="str">
            <v>SB.PY.5.4 Acompañamiento sicosocial</v>
          </cell>
        </row>
      </sheetData>
      <sheetData sheetId="13" refreshError="1"/>
      <sheetData sheetId="14">
        <row r="6">
          <cell r="A6" t="str">
            <v>SA-PY.1.1 Construcción  de edificios</v>
          </cell>
        </row>
        <row r="7">
          <cell r="A7" t="str">
            <v>SA-PY.1.2 Construcción de  campos deportivos</v>
          </cell>
        </row>
        <row r="8">
          <cell r="A8" t="str">
            <v>SA-PY.1.3 Adecuar accesos para discapacitados</v>
          </cell>
        </row>
        <row r="9">
          <cell r="A9" t="str">
            <v>SA-PY.1.4 Adecuar planta física existente</v>
          </cell>
        </row>
        <row r="10">
          <cell r="A10" t="str">
            <v>SA-PY.1.5 Mantener edificaciones y campos deportivos</v>
          </cell>
        </row>
        <row r="16">
          <cell r="A16" t="str">
            <v>SA-PY.2.1 Dotación de equipos los laboratorios y talleres para Docencia</v>
          </cell>
        </row>
        <row r="17">
          <cell r="A17" t="str">
            <v>SA-PY.2.2 Mantenimiento Preventivo y Correctivo Laboratorios de Docencia</v>
          </cell>
        </row>
        <row r="18">
          <cell r="A18" t="str">
            <v>SA-PY.2.3 Dotación de vidriería, reactivos e insumos para laboratorios de docencia</v>
          </cell>
        </row>
        <row r="19">
          <cell r="A19" t="str">
            <v>SA-PY.2.4  Dotación de equipos y aplicativos para laboratorios de Investigación</v>
          </cell>
        </row>
        <row r="20">
          <cell r="A20" t="str">
            <v>SA-PY.2.5 Mantenimiento de equipos y aplicativos para laboratorios de Investigación</v>
          </cell>
        </row>
        <row r="21">
          <cell r="A21" t="str">
            <v>SA-PY.2.6 Dotación de vidriería, reactivos e insumos para laboratorios de investigación</v>
          </cell>
        </row>
        <row r="22">
          <cell r="A22" t="str">
            <v>SA-PY.2.7 Dotación de Aulas de equipos y muebles</v>
          </cell>
        </row>
        <row r="23">
          <cell r="A23" t="str">
            <v>SA-PY.2.8 Mantenimiento dotación de aulas</v>
          </cell>
        </row>
        <row r="24">
          <cell r="A24" t="str">
            <v>SA-PY.2.9 Dotación de oficinas</v>
          </cell>
        </row>
        <row r="25">
          <cell r="A25" t="str">
            <v>SA-PY.2.10 Mantenimiento de las oficinas</v>
          </cell>
        </row>
        <row r="26">
          <cell r="A26" t="str">
            <v>SA-PY.2.11 Adquirir bibliografía fisica y Digital</v>
          </cell>
        </row>
        <row r="27">
          <cell r="A27" t="str">
            <v>SA-PY.2.12 Acceso a bases de datos (bibliografía)</v>
          </cell>
        </row>
        <row r="33">
          <cell r="A33" t="str">
            <v>SA-PY.3.1 Adquisición de equipos con destino de información y comunicación</v>
          </cell>
        </row>
        <row r="34">
          <cell r="A34" t="str">
            <v>SA-PY.3.2 Mantenimiento de equipos con destino de información y comunicación</v>
          </cell>
        </row>
        <row r="35">
          <cell r="A35" t="str">
            <v>SA-PY.3.3 Desarrollo de Aplicativos</v>
          </cell>
        </row>
        <row r="36">
          <cell r="A36" t="str">
            <v>SA-PY.3.4 Mantenimiento y adecuaciones a aplicativos</v>
          </cell>
        </row>
        <row r="37">
          <cell r="A37" t="str">
            <v>SA-PY.3.5 Adquisición y Renovación de licencias</v>
          </cell>
        </row>
        <row r="43">
          <cell r="A43" t="str">
            <v>SA-PY.4.1 Desarrollo del Sistema de gestión de Calidad</v>
          </cell>
        </row>
        <row r="44">
          <cell r="A44" t="str">
            <v>SA-PY.4.2 Desarrollo documental de los requisitos generales para la competencias de los laboratorios de prueba y calibración</v>
          </cell>
        </row>
        <row r="45">
          <cell r="A45" t="str">
            <v>SA-PY.4.3 Desarrollo d el Sistema de gestión Ambiental</v>
          </cell>
        </row>
        <row r="46">
          <cell r="A46" t="str">
            <v>SA-PY.4.4 Desarrollar el Sistema de seguridad y salud en el trabajo</v>
          </cell>
        </row>
        <row r="47">
          <cell r="A47" t="str">
            <v>SA-PY.4.5 Mantener y mejorar el Sistema de gestión de seguridad de la información</v>
          </cell>
        </row>
        <row r="48">
          <cell r="A48" t="str">
            <v>SA-PY.4.6 Mantener y mejorar el Sistema de gestión documental</v>
          </cell>
        </row>
        <row r="49">
          <cell r="A49" t="str">
            <v>SA-PY.4.7 Mantener y mejorar el Sistema de gestión de Planeación</v>
          </cell>
        </row>
        <row r="55">
          <cell r="A55" t="str">
            <v>SA-PY.5.1 Definir y desarrollar Plan de formación</v>
          </cell>
        </row>
        <row r="56">
          <cell r="A56" t="str">
            <v xml:space="preserve">SA-PY.5.2 Definir y desarrollar Plan de capacitación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4">
          <cell r="L4">
            <v>98</v>
          </cell>
        </row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90"/>
  <sheetViews>
    <sheetView tabSelected="1" workbookViewId="0">
      <pane xSplit="1" ySplit="3" topLeftCell="F4" activePane="bottomRight" state="frozen"/>
      <selection pane="topRight" activeCell="B1" sqref="B1"/>
      <selection pane="bottomLeft" activeCell="A4" sqref="A4"/>
      <selection pane="bottomRight" activeCell="T5" sqref="T5"/>
    </sheetView>
  </sheetViews>
  <sheetFormatPr baseColWidth="10" defaultRowHeight="14.4" x14ac:dyDescent="0.3"/>
  <cols>
    <col min="1" max="1" width="6.44140625" customWidth="1"/>
    <col min="2" max="2" width="24.44140625" customWidth="1"/>
    <col min="3" max="3" width="19.33203125" customWidth="1"/>
    <col min="4" max="4" width="14.6640625" customWidth="1"/>
    <col min="5" max="6" width="8" customWidth="1"/>
    <col min="7" max="7" width="10.21875" customWidth="1"/>
    <col min="8" max="9" width="12.33203125" customWidth="1"/>
    <col min="10" max="10" width="9.6640625" customWidth="1"/>
    <col min="11" max="11" width="9.6640625" style="77" customWidth="1"/>
    <col min="12" max="12" width="9.6640625" customWidth="1"/>
    <col min="13" max="13" width="9.6640625" style="77" customWidth="1"/>
    <col min="14" max="14" width="9.6640625" customWidth="1"/>
    <col min="15" max="15" width="9.6640625" style="77" customWidth="1"/>
    <col min="16" max="16" width="12.88671875" bestFit="1" customWidth="1"/>
    <col min="17" max="17" width="13.6640625" customWidth="1"/>
    <col min="18" max="18" width="11.33203125" customWidth="1"/>
    <col min="19" max="19" width="10.44140625" customWidth="1"/>
    <col min="20" max="20" width="12.33203125" bestFit="1" customWidth="1"/>
  </cols>
  <sheetData>
    <row r="1" spans="1:20" ht="36.6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6.2" customHeight="1" x14ac:dyDescent="0.3">
      <c r="A2" s="2" t="s">
        <v>1</v>
      </c>
      <c r="B2" s="3" t="s">
        <v>2</v>
      </c>
      <c r="C2" s="4"/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5" t="s">
        <v>8</v>
      </c>
      <c r="J2" s="5" t="s">
        <v>9</v>
      </c>
      <c r="K2" s="6"/>
      <c r="L2" s="5" t="s">
        <v>10</v>
      </c>
      <c r="M2" s="6"/>
      <c r="N2" s="5" t="s">
        <v>11</v>
      </c>
      <c r="O2" s="6"/>
      <c r="P2" s="7" t="s">
        <v>12</v>
      </c>
      <c r="Q2" s="8"/>
      <c r="R2" s="8"/>
      <c r="S2" s="8"/>
      <c r="T2" s="9"/>
    </row>
    <row r="3" spans="1:20" ht="49.95" customHeight="1" x14ac:dyDescent="0.3">
      <c r="A3" s="2"/>
      <c r="B3" s="10"/>
      <c r="C3" s="11"/>
      <c r="D3" s="10"/>
      <c r="E3" s="10"/>
      <c r="F3" s="10"/>
      <c r="G3" s="10"/>
      <c r="H3" s="10"/>
      <c r="I3" s="12"/>
      <c r="J3" s="12"/>
      <c r="K3" s="13"/>
      <c r="L3" s="12"/>
      <c r="M3" s="13"/>
      <c r="N3" s="12"/>
      <c r="O3" s="13"/>
      <c r="P3" s="14" t="s">
        <v>13</v>
      </c>
      <c r="Q3" s="15" t="s">
        <v>14</v>
      </c>
      <c r="R3" s="16" t="s">
        <v>15</v>
      </c>
      <c r="S3" s="14" t="s">
        <v>16</v>
      </c>
      <c r="T3" s="14" t="s">
        <v>17</v>
      </c>
    </row>
    <row r="4" spans="1:20" s="23" customFormat="1" ht="62.4" customHeight="1" x14ac:dyDescent="0.3">
      <c r="A4" s="17" t="s">
        <v>18</v>
      </c>
      <c r="B4" s="18" t="str">
        <f>+[1]SF!A6</f>
        <v>SF-PY.1.1.  Inducción y Reinducción con docentes, estudiantes, Administrativos y Directivos de la Universidad, sobre mision, vision, principios y valores.</v>
      </c>
      <c r="C4" s="18"/>
      <c r="D4" s="19" t="str">
        <f>+'[2]T4-2021 ACC'!D4</f>
        <v>PERSONAS</v>
      </c>
      <c r="E4" s="19">
        <f>+'[2]T4-2021 ACC'!E4</f>
        <v>14000</v>
      </c>
      <c r="F4" s="19">
        <f>+'[2]T4-2021 ACC'!F4</f>
        <v>29000</v>
      </c>
      <c r="G4" s="19">
        <f>+'[2]T4-2021 ACC'!G4</f>
        <v>15000</v>
      </c>
      <c r="H4" s="19">
        <f>+'[2]T4-2021 ACC'!H4</f>
        <v>3000</v>
      </c>
      <c r="I4" s="19">
        <f>+'[2]T4-2021 ACC'!I4</f>
        <v>2211</v>
      </c>
      <c r="J4" s="20">
        <f>+I4/H4</f>
        <v>0.73699999999999999</v>
      </c>
      <c r="K4" s="21" t="str">
        <f t="shared" ref="K4:K67" si="0">IF(J4&lt;=20%,"MUY BAJO",IF(AND(J4&gt;20%,J4&lt;=40%),"BAJO",IF(AND(J4&gt;40%,J4&lt;=60%),"MEDIO",IF(AND(J4&gt;60%,J4&lt;=80%),"ALTO","MUY ALTO"))))</f>
        <v>ALTO</v>
      </c>
      <c r="L4" s="20">
        <f>+P4/Q4</f>
        <v>0.44878048780487806</v>
      </c>
      <c r="M4" s="21" t="str">
        <f t="shared" ref="M4:M67" si="1">IF(L4&lt;=20%,"MUY BAJO",IF(AND(L4&gt;20%,L4&lt;=40%),"BAJO",IF(AND(L4&gt;40%,L4&lt;=60%),"MEDIO",IF(AND(L4&gt;60%,L4&lt;=80%),"ALTO","MUY ALTO"))))</f>
        <v>MEDIO</v>
      </c>
      <c r="N4" s="20">
        <f>+J4*L4</f>
        <v>0.3307512195121951</v>
      </c>
      <c r="O4" s="21" t="str">
        <f t="shared" ref="O4:O67" si="2">IF(N4&lt;=20%,"MUY BAJO",IF(AND(N4&gt;20%,N4&lt;=40%),"BAJO",IF(AND(N4&gt;40%,N4&lt;=60%),"MEDIO",IF(AND(N4&gt;60%,N4&lt;=80%),"ALTO","MUY ALTO"))))</f>
        <v>BAJO</v>
      </c>
      <c r="P4" s="22">
        <v>92</v>
      </c>
      <c r="Q4" s="22">
        <v>205</v>
      </c>
      <c r="R4" s="22">
        <v>113</v>
      </c>
      <c r="S4" s="22">
        <v>0</v>
      </c>
      <c r="T4" s="22">
        <v>92</v>
      </c>
    </row>
    <row r="5" spans="1:20" s="23" customFormat="1" ht="49.95" customHeight="1" x14ac:dyDescent="0.3">
      <c r="A5" s="24"/>
      <c r="B5" s="18" t="str">
        <f>+[1]SF!A7</f>
        <v>SF-PY.1.2.  Promocion de la cultura  participativa y la democracia deliberativa en la comunidad  universitaria</v>
      </c>
      <c r="C5" s="18"/>
      <c r="D5" s="19" t="str">
        <f>+'[2]T4-2021 ACC'!D5</f>
        <v>PERSONAS</v>
      </c>
      <c r="E5" s="19">
        <f>+'[2]T4-2021 ACC'!E5</f>
        <v>25</v>
      </c>
      <c r="F5" s="19">
        <f>+'[2]T4-2021 ACC'!F5</f>
        <v>275</v>
      </c>
      <c r="G5" s="19">
        <f>+'[2]T4-2021 ACC'!G5</f>
        <v>250</v>
      </c>
      <c r="H5" s="19">
        <f>+'[2]T4-2021 ACC'!H5</f>
        <v>50</v>
      </c>
      <c r="I5" s="19">
        <f>+'[2]T4-2021 ACC'!I5</f>
        <v>59</v>
      </c>
      <c r="J5" s="20">
        <f>+I5/H5</f>
        <v>1.18</v>
      </c>
      <c r="K5" s="21" t="str">
        <f t="shared" si="0"/>
        <v>MUY ALTO</v>
      </c>
      <c r="L5" s="20">
        <f>+P5/Q5</f>
        <v>0.6</v>
      </c>
      <c r="M5" s="21" t="str">
        <f t="shared" si="1"/>
        <v>MEDIO</v>
      </c>
      <c r="N5" s="20">
        <f>+J5*L5</f>
        <v>0.70799999999999996</v>
      </c>
      <c r="O5" s="21" t="str">
        <f t="shared" si="2"/>
        <v>ALTO</v>
      </c>
      <c r="P5" s="22">
        <v>48</v>
      </c>
      <c r="Q5" s="22">
        <v>80</v>
      </c>
      <c r="R5" s="22">
        <v>32</v>
      </c>
      <c r="S5" s="22">
        <v>-1</v>
      </c>
      <c r="T5" s="22">
        <v>49</v>
      </c>
    </row>
    <row r="6" spans="1:20" ht="27" customHeight="1" x14ac:dyDescent="0.3">
      <c r="A6" s="24"/>
      <c r="B6" s="25" t="s">
        <v>19</v>
      </c>
      <c r="C6" s="25"/>
      <c r="D6" s="26"/>
      <c r="E6" s="26"/>
      <c r="F6" s="26"/>
      <c r="G6" s="26"/>
      <c r="H6" s="26"/>
      <c r="I6" s="26"/>
      <c r="J6" s="27">
        <f>AVERAGE(J4:J5)</f>
        <v>0.95849999999999991</v>
      </c>
      <c r="K6" s="21" t="str">
        <f t="shared" si="0"/>
        <v>MUY ALTO</v>
      </c>
      <c r="L6" s="27">
        <f>AVERAGE(L4:L5)</f>
        <v>0.52439024390243905</v>
      </c>
      <c r="M6" s="21" t="str">
        <f t="shared" si="1"/>
        <v>MEDIO</v>
      </c>
      <c r="N6" s="27">
        <f>AVERAGE(N4:N5)</f>
        <v>0.51937560975609753</v>
      </c>
      <c r="O6" s="21" t="str">
        <f t="shared" si="2"/>
        <v>MEDIO</v>
      </c>
      <c r="P6" s="28">
        <v>140</v>
      </c>
      <c r="Q6" s="28">
        <v>285</v>
      </c>
      <c r="R6" s="28">
        <v>145</v>
      </c>
      <c r="S6" s="28">
        <v>-1</v>
      </c>
      <c r="T6" s="28">
        <v>141</v>
      </c>
    </row>
    <row r="7" spans="1:20" s="23" customFormat="1" ht="36.6" customHeight="1" x14ac:dyDescent="0.3">
      <c r="A7" s="24"/>
      <c r="B7" s="29" t="str">
        <f>+[1]SF!A13</f>
        <v>SF-PY.2.1.Nuevos programas académicos de pregrado presenciales y virtuales.</v>
      </c>
      <c r="C7" s="29"/>
      <c r="D7" s="30" t="str">
        <f>+'[2]T4-2021 ACC'!D7</f>
        <v>PROGRAMAS ACADÉMICOS</v>
      </c>
      <c r="E7" s="30">
        <f>+'[2]T4-2021 ACC'!E7</f>
        <v>36</v>
      </c>
      <c r="F7" s="30">
        <f>+'[2]T4-2021 ACC'!F7</f>
        <v>40</v>
      </c>
      <c r="G7" s="19">
        <f>+'[2]T4-2021 ACC'!G7</f>
        <v>4</v>
      </c>
      <c r="H7" s="30">
        <f>+'[2]T4-2021 ACC'!H7</f>
        <v>1</v>
      </c>
      <c r="I7" s="31">
        <f>+'[2]T4-2021 ACC'!I7</f>
        <v>0</v>
      </c>
      <c r="J7" s="32">
        <f t="shared" ref="J7:J10" si="3">+I7/H7</f>
        <v>0</v>
      </c>
      <c r="K7" s="33" t="str">
        <f t="shared" si="0"/>
        <v>MUY BAJO</v>
      </c>
      <c r="L7" s="32">
        <f t="shared" ref="L7:L10" si="4">+P7/Q7</f>
        <v>1.7333333333333334</v>
      </c>
      <c r="M7" s="33" t="str">
        <f t="shared" si="1"/>
        <v>MUY ALTO</v>
      </c>
      <c r="N7" s="32">
        <f t="shared" ref="N7:N10" si="5">+J7*L7</f>
        <v>0</v>
      </c>
      <c r="O7" s="33" t="str">
        <f t="shared" si="2"/>
        <v>MUY BAJO</v>
      </c>
      <c r="P7" s="34">
        <v>52</v>
      </c>
      <c r="Q7" s="34">
        <v>30</v>
      </c>
      <c r="R7" s="34">
        <v>-22</v>
      </c>
      <c r="S7" s="22">
        <v>2</v>
      </c>
      <c r="T7" s="34">
        <v>50</v>
      </c>
    </row>
    <row r="8" spans="1:20" s="23" customFormat="1" ht="34.200000000000003" customHeight="1" x14ac:dyDescent="0.3">
      <c r="A8" s="24"/>
      <c r="B8" s="29" t="str">
        <f>+[1]SF!A14</f>
        <v>SF-PY.2.2.Nuevos programas académicos de postgrado presenciales y virtuales</v>
      </c>
      <c r="C8" s="29"/>
      <c r="D8" s="30" t="str">
        <f>+'[2]T4-2021 ACC'!D8</f>
        <v>PROGRAMAS ACADÉMICOS</v>
      </c>
      <c r="E8" s="30">
        <f>+'[2]T4-2021 ACC'!E8</f>
        <v>37</v>
      </c>
      <c r="F8" s="30">
        <f>+'[2]T4-2021 ACC'!F8</f>
        <v>45</v>
      </c>
      <c r="G8" s="19">
        <f>+'[2]T4-2021 ACC'!G8</f>
        <v>8</v>
      </c>
      <c r="H8" s="30">
        <f>+'[2]T4-2021 ACC'!H8</f>
        <v>2</v>
      </c>
      <c r="I8" s="31">
        <f>+'[2]T4-2021 ACC'!I8</f>
        <v>2</v>
      </c>
      <c r="J8" s="20">
        <f t="shared" si="3"/>
        <v>1</v>
      </c>
      <c r="K8" s="21" t="str">
        <f t="shared" si="0"/>
        <v>MUY ALTO</v>
      </c>
      <c r="L8" s="20">
        <f t="shared" si="4"/>
        <v>0.7</v>
      </c>
      <c r="M8" s="21" t="str">
        <f t="shared" si="1"/>
        <v>ALTO</v>
      </c>
      <c r="N8" s="20">
        <f t="shared" si="5"/>
        <v>0.7</v>
      </c>
      <c r="O8" s="21" t="str">
        <f t="shared" si="2"/>
        <v>ALTO</v>
      </c>
      <c r="P8" s="22">
        <v>35</v>
      </c>
      <c r="Q8" s="22">
        <v>50</v>
      </c>
      <c r="R8" s="22">
        <v>15</v>
      </c>
      <c r="S8" s="22">
        <v>-1</v>
      </c>
      <c r="T8" s="22">
        <v>36</v>
      </c>
    </row>
    <row r="9" spans="1:20" s="23" customFormat="1" ht="45" customHeight="1" x14ac:dyDescent="0.3">
      <c r="A9" s="24"/>
      <c r="B9" s="29" t="str">
        <f>+[1]SF!A15</f>
        <v>SF-PY.2.3.Nuevos programas académicos articulados en distintos niveles , ciclos propedéuticos, metodologias y modalidades. PAEME.</v>
      </c>
      <c r="C9" s="29"/>
      <c r="D9" s="30" t="str">
        <f>+'[2]T4-2021 ACC'!D9</f>
        <v>PROGRAMAS ACADÉMICOS</v>
      </c>
      <c r="E9" s="30">
        <f>+'[2]T4-2021 ACC'!E9</f>
        <v>0</v>
      </c>
      <c r="F9" s="30">
        <f>+'[2]T4-2021 ACC'!F9</f>
        <v>11</v>
      </c>
      <c r="G9" s="19">
        <f>+'[2]T4-2021 ACC'!G9</f>
        <v>11</v>
      </c>
      <c r="H9" s="30">
        <f>+'[2]T4-2021 ACC'!H9</f>
        <v>11</v>
      </c>
      <c r="I9" s="31">
        <f>+'[2]T4-2021 ACC'!I9</f>
        <v>0</v>
      </c>
      <c r="J9" s="20">
        <f t="shared" si="3"/>
        <v>0</v>
      </c>
      <c r="K9" s="21" t="str">
        <f t="shared" si="0"/>
        <v>MUY BAJO</v>
      </c>
      <c r="L9" s="20">
        <f t="shared" si="4"/>
        <v>8.7999999999999995E-2</v>
      </c>
      <c r="M9" s="21" t="str">
        <f t="shared" si="1"/>
        <v>MUY BAJO</v>
      </c>
      <c r="N9" s="20">
        <f t="shared" si="5"/>
        <v>0</v>
      </c>
      <c r="O9" s="21" t="str">
        <f t="shared" si="2"/>
        <v>MUY BAJO</v>
      </c>
      <c r="P9" s="22">
        <v>33</v>
      </c>
      <c r="Q9" s="22">
        <v>375</v>
      </c>
      <c r="R9" s="22">
        <v>342</v>
      </c>
      <c r="S9" s="22">
        <v>-1</v>
      </c>
      <c r="T9" s="22">
        <v>34</v>
      </c>
    </row>
    <row r="10" spans="1:20" s="23" customFormat="1" ht="37.200000000000003" customHeight="1" x14ac:dyDescent="0.3">
      <c r="A10" s="24"/>
      <c r="B10" s="29" t="str">
        <f>+[1]SF!A16</f>
        <v>SF-PY.2.4.Programas académicos articulados en distintos niveles con la educación media.</v>
      </c>
      <c r="C10" s="29"/>
      <c r="D10" s="30" t="str">
        <f>+'[2]T4-2021 ACC'!D10</f>
        <v>PROGRAMAS ACADÉMICOS</v>
      </c>
      <c r="E10" s="30">
        <f>+'[2]T4-2021 ACC'!E10</f>
        <v>0</v>
      </c>
      <c r="F10" s="30">
        <f>+'[2]T4-2021 ACC'!F10</f>
        <v>11</v>
      </c>
      <c r="G10" s="19">
        <f>+'[2]T4-2021 ACC'!G10</f>
        <v>11</v>
      </c>
      <c r="H10" s="30">
        <f>+'[2]T4-2021 ACC'!H10</f>
        <v>3</v>
      </c>
      <c r="I10" s="31">
        <f>+'[2]T4-2021 ACC'!I10</f>
        <v>0</v>
      </c>
      <c r="J10" s="20">
        <f t="shared" si="3"/>
        <v>0</v>
      </c>
      <c r="K10" s="21" t="str">
        <f t="shared" si="0"/>
        <v>MUY BAJO</v>
      </c>
      <c r="L10" s="20">
        <f t="shared" si="4"/>
        <v>0.32222222222222224</v>
      </c>
      <c r="M10" s="21" t="str">
        <f t="shared" si="1"/>
        <v>BAJO</v>
      </c>
      <c r="N10" s="20">
        <f t="shared" si="5"/>
        <v>0</v>
      </c>
      <c r="O10" s="21" t="str">
        <f t="shared" si="2"/>
        <v>MUY BAJO</v>
      </c>
      <c r="P10" s="22">
        <v>87</v>
      </c>
      <c r="Q10" s="22">
        <v>270</v>
      </c>
      <c r="R10" s="22">
        <v>183</v>
      </c>
      <c r="S10" s="22">
        <v>-4</v>
      </c>
      <c r="T10" s="22">
        <v>91</v>
      </c>
    </row>
    <row r="11" spans="1:20" ht="27" customHeight="1" thickBot="1" x14ac:dyDescent="0.35">
      <c r="A11" s="24"/>
      <c r="B11" s="25" t="s">
        <v>20</v>
      </c>
      <c r="C11" s="25"/>
      <c r="D11" s="35"/>
      <c r="E11" s="35"/>
      <c r="F11" s="35"/>
      <c r="G11" s="35"/>
      <c r="H11" s="35"/>
      <c r="I11" s="35"/>
      <c r="J11" s="36">
        <f>AVERAGE(J7:J10)</f>
        <v>0.25</v>
      </c>
      <c r="K11" s="21" t="str">
        <f t="shared" si="0"/>
        <v>BAJO</v>
      </c>
      <c r="L11" s="36">
        <f>AVERAGE(L7:L10)</f>
        <v>0.71088888888888901</v>
      </c>
      <c r="M11" s="21" t="str">
        <f t="shared" si="1"/>
        <v>ALTO</v>
      </c>
      <c r="N11" s="36">
        <f>AVERAGE(N7:N10)</f>
        <v>0.17499999999999999</v>
      </c>
      <c r="O11" s="21" t="str">
        <f t="shared" si="2"/>
        <v>MUY BAJO</v>
      </c>
      <c r="P11" s="28">
        <v>207</v>
      </c>
      <c r="Q11" s="28">
        <v>725</v>
      </c>
      <c r="R11" s="28">
        <v>518</v>
      </c>
      <c r="S11" s="28">
        <v>-4</v>
      </c>
      <c r="T11" s="28">
        <v>211</v>
      </c>
    </row>
    <row r="12" spans="1:20" s="23" customFormat="1" ht="27" customHeight="1" x14ac:dyDescent="0.3">
      <c r="A12" s="24"/>
      <c r="B12" s="18" t="str">
        <f>+[1]SF!A22</f>
        <v>SF-PY.3.1. Formación de alto nivel en Maestrías</v>
      </c>
      <c r="C12" s="18"/>
      <c r="D12" s="30" t="str">
        <f>+'[2]T4-2021 ACC'!D12</f>
        <v>DOCENTES</v>
      </c>
      <c r="E12" s="30">
        <f>+'[2]T4-2021 ACC'!E12</f>
        <v>173</v>
      </c>
      <c r="F12" s="30">
        <f>+'[2]T4-2021 ACC'!F12</f>
        <v>178</v>
      </c>
      <c r="G12" s="19">
        <f>+'[2]T4-2021 ACC'!G12</f>
        <v>5</v>
      </c>
      <c r="H12" s="30">
        <f>+'[2]T4-2021 ACC'!H12</f>
        <v>1</v>
      </c>
      <c r="I12" s="31">
        <f>+'[2]T4-2021 ACC'!I12</f>
        <v>0</v>
      </c>
      <c r="J12" s="20">
        <f t="shared" ref="J12:J16" si="6">+I12/H12</f>
        <v>0</v>
      </c>
      <c r="K12" s="21" t="str">
        <f t="shared" si="0"/>
        <v>MUY BAJO</v>
      </c>
      <c r="L12" s="20">
        <f t="shared" ref="L12:L16" si="7">+P12/Q12</f>
        <v>0</v>
      </c>
      <c r="M12" s="21" t="str">
        <f t="shared" si="1"/>
        <v>MUY BAJO</v>
      </c>
      <c r="N12" s="20">
        <f t="shared" ref="N12:N16" si="8">+J12*L12</f>
        <v>0</v>
      </c>
      <c r="O12" s="21" t="str">
        <f t="shared" si="2"/>
        <v>MUY BAJO</v>
      </c>
      <c r="P12" s="22">
        <v>0</v>
      </c>
      <c r="Q12" s="22">
        <v>30</v>
      </c>
      <c r="R12" s="22">
        <v>30</v>
      </c>
      <c r="S12" s="22">
        <v>0</v>
      </c>
      <c r="T12" s="22">
        <v>0</v>
      </c>
    </row>
    <row r="13" spans="1:20" s="23" customFormat="1" ht="27" customHeight="1" x14ac:dyDescent="0.3">
      <c r="A13" s="24"/>
      <c r="B13" s="18" t="str">
        <f>+[1]SF!A23</f>
        <v>SF-PY.3.2. Formación de alto nivel Doctorados</v>
      </c>
      <c r="C13" s="18"/>
      <c r="D13" s="30" t="str">
        <f>+'[2]T4-2021 ACC'!D13</f>
        <v>DOCENTES</v>
      </c>
      <c r="E13" s="30">
        <f>+'[2]T4-2021 ACC'!E13</f>
        <v>54</v>
      </c>
      <c r="F13" s="30">
        <f>+'[2]T4-2021 ACC'!F13</f>
        <v>67</v>
      </c>
      <c r="G13" s="19">
        <f>+'[2]T4-2021 ACC'!G13</f>
        <v>13</v>
      </c>
      <c r="H13" s="30">
        <f>+'[2]T4-2021 ACC'!H13</f>
        <v>0</v>
      </c>
      <c r="I13" s="31">
        <f>+'[2]T4-2021 ACC'!I13</f>
        <v>5</v>
      </c>
      <c r="J13" s="20">
        <v>1</v>
      </c>
      <c r="K13" s="21" t="str">
        <f t="shared" si="0"/>
        <v>MUY ALTO</v>
      </c>
      <c r="L13" s="20">
        <f t="shared" si="7"/>
        <v>9.4551848887481138E-2</v>
      </c>
      <c r="M13" s="21" t="str">
        <f t="shared" si="1"/>
        <v>MUY BAJO</v>
      </c>
      <c r="N13" s="20">
        <f t="shared" si="8"/>
        <v>9.4551848887481138E-2</v>
      </c>
      <c r="O13" s="21" t="str">
        <f t="shared" si="2"/>
        <v>MUY BAJO</v>
      </c>
      <c r="P13" s="22">
        <v>236</v>
      </c>
      <c r="Q13" s="22">
        <v>2495.98503653636</v>
      </c>
      <c r="R13" s="22">
        <v>2259.98503653636</v>
      </c>
      <c r="S13" s="22">
        <v>-3</v>
      </c>
      <c r="T13" s="22">
        <v>239</v>
      </c>
    </row>
    <row r="14" spans="1:20" s="23" customFormat="1" ht="27" customHeight="1" x14ac:dyDescent="0.3">
      <c r="A14" s="24"/>
      <c r="B14" s="18" t="str">
        <f>+[1]SF!A24</f>
        <v xml:space="preserve">SF-PY.3.3. Estudios de Nivel Pos doctoral </v>
      </c>
      <c r="C14" s="18"/>
      <c r="D14" s="30" t="str">
        <f>+'[2]T4-2021 ACC'!D14</f>
        <v>DOCENTES</v>
      </c>
      <c r="E14" s="30">
        <f>+'[2]T4-2021 ACC'!E14</f>
        <v>1</v>
      </c>
      <c r="F14" s="30">
        <f>+'[2]T4-2021 ACC'!F14</f>
        <v>11</v>
      </c>
      <c r="G14" s="19">
        <f>+'[2]T4-2021 ACC'!G14</f>
        <v>10</v>
      </c>
      <c r="H14" s="30">
        <f>+'[2]T4-2021 ACC'!H14</f>
        <v>2</v>
      </c>
      <c r="I14" s="31">
        <f>+'[2]T4-2021 ACC'!I14</f>
        <v>0</v>
      </c>
      <c r="J14" s="20">
        <f t="shared" si="6"/>
        <v>0</v>
      </c>
      <c r="K14" s="21" t="str">
        <f t="shared" si="0"/>
        <v>MUY BAJO</v>
      </c>
      <c r="L14" s="20">
        <f t="shared" si="7"/>
        <v>5.5555555555555558E-3</v>
      </c>
      <c r="M14" s="21" t="str">
        <f t="shared" si="1"/>
        <v>MUY BAJO</v>
      </c>
      <c r="N14" s="20">
        <f t="shared" si="8"/>
        <v>0</v>
      </c>
      <c r="O14" s="21" t="str">
        <f t="shared" si="2"/>
        <v>MUY BAJO</v>
      </c>
      <c r="P14" s="22">
        <v>1</v>
      </c>
      <c r="Q14" s="22">
        <v>180</v>
      </c>
      <c r="R14" s="22">
        <v>179</v>
      </c>
      <c r="S14" s="22">
        <v>1</v>
      </c>
      <c r="T14" s="22">
        <v>0</v>
      </c>
    </row>
    <row r="15" spans="1:20" s="23" customFormat="1" ht="42" customHeight="1" x14ac:dyDescent="0.3">
      <c r="A15" s="24"/>
      <c r="B15" s="18" t="str">
        <f>+[1]SF!A25</f>
        <v>SF-PY.3.4 Capacitación y actualización individual y colectiva en pedagogías, didácticas, estudios sociales, culturales y estéticos</v>
      </c>
      <c r="C15" s="18"/>
      <c r="D15" s="30" t="str">
        <f>+'[2]T4-2021 ACC'!D15</f>
        <v>DOCENTES</v>
      </c>
      <c r="E15" s="30">
        <f>+'[2]T4-2021 ACC'!E15</f>
        <v>346</v>
      </c>
      <c r="F15" s="30">
        <f>+'[2]T4-2021 ACC'!F15</f>
        <v>350</v>
      </c>
      <c r="G15" s="19">
        <f>+'[2]T4-2021 ACC'!G15</f>
        <v>4</v>
      </c>
      <c r="H15" s="30">
        <f>+'[2]T4-2021 ACC'!H15</f>
        <v>350</v>
      </c>
      <c r="I15" s="31">
        <f>+'[2]T4-2021 ACC'!I15</f>
        <v>316</v>
      </c>
      <c r="J15" s="20">
        <f t="shared" si="6"/>
        <v>0.9028571428571428</v>
      </c>
      <c r="K15" s="21" t="str">
        <f t="shared" si="0"/>
        <v>MUY ALTO</v>
      </c>
      <c r="L15" s="20">
        <f t="shared" si="7"/>
        <v>0.24840764331210191</v>
      </c>
      <c r="M15" s="21" t="str">
        <f t="shared" si="1"/>
        <v>BAJO</v>
      </c>
      <c r="N15" s="20">
        <f t="shared" si="8"/>
        <v>0.22427661510464056</v>
      </c>
      <c r="O15" s="21" t="str">
        <f t="shared" si="2"/>
        <v>BAJO</v>
      </c>
      <c r="P15" s="22">
        <v>312</v>
      </c>
      <c r="Q15" s="22">
        <v>1256</v>
      </c>
      <c r="R15" s="22">
        <v>944</v>
      </c>
      <c r="S15" s="22">
        <v>-6</v>
      </c>
      <c r="T15" s="22">
        <v>318</v>
      </c>
    </row>
    <row r="16" spans="1:20" s="23" customFormat="1" ht="27" customHeight="1" x14ac:dyDescent="0.3">
      <c r="A16" s="24"/>
      <c r="B16" s="18" t="str">
        <f>+[1]SF!A26</f>
        <v xml:space="preserve"> SF-PY.3.5 Capacitación en lenguas extranjeras</v>
      </c>
      <c r="C16" s="18"/>
      <c r="D16" s="30" t="str">
        <f>+'[2]T4-2021 ACC'!D16</f>
        <v>DOCENTES</v>
      </c>
      <c r="E16" s="30">
        <f>+'[2]T4-2021 ACC'!E16</f>
        <v>64</v>
      </c>
      <c r="F16" s="30">
        <f>+'[2]T4-2021 ACC'!F16</f>
        <v>70</v>
      </c>
      <c r="G16" s="19">
        <f>+'[2]T4-2021 ACC'!G16</f>
        <v>6</v>
      </c>
      <c r="H16" s="30">
        <f>+'[2]T4-2021 ACC'!H16</f>
        <v>70</v>
      </c>
      <c r="I16" s="31">
        <f>+'[2]T4-2021 ACC'!I16</f>
        <v>0</v>
      </c>
      <c r="J16" s="20">
        <f t="shared" si="6"/>
        <v>0</v>
      </c>
      <c r="K16" s="21" t="str">
        <f t="shared" si="0"/>
        <v>MUY BAJO</v>
      </c>
      <c r="L16" s="20">
        <f t="shared" si="7"/>
        <v>0.10625</v>
      </c>
      <c r="M16" s="21" t="str">
        <f t="shared" si="1"/>
        <v>MUY BAJO</v>
      </c>
      <c r="N16" s="20">
        <f t="shared" si="8"/>
        <v>0</v>
      </c>
      <c r="O16" s="21" t="str">
        <f t="shared" si="2"/>
        <v>MUY BAJO</v>
      </c>
      <c r="P16" s="22">
        <v>17</v>
      </c>
      <c r="Q16" s="22">
        <v>160</v>
      </c>
      <c r="R16" s="22">
        <v>143</v>
      </c>
      <c r="S16" s="22">
        <v>-1</v>
      </c>
      <c r="T16" s="22">
        <v>18</v>
      </c>
    </row>
    <row r="17" spans="1:20" ht="30" customHeight="1" thickBot="1" x14ac:dyDescent="0.35">
      <c r="A17" s="24"/>
      <c r="B17" s="25" t="s">
        <v>21</v>
      </c>
      <c r="C17" s="25"/>
      <c r="D17" s="35"/>
      <c r="E17" s="35"/>
      <c r="F17" s="35"/>
      <c r="G17" s="35"/>
      <c r="H17" s="35"/>
      <c r="I17" s="35"/>
      <c r="J17" s="36">
        <f>AVERAGE(J12:J16)</f>
        <v>0.38057142857142856</v>
      </c>
      <c r="K17" s="21" t="str">
        <f t="shared" si="0"/>
        <v>BAJO</v>
      </c>
      <c r="L17" s="36">
        <f>AVERAGE(L12:L16)</f>
        <v>9.0953009551027725E-2</v>
      </c>
      <c r="M17" s="21" t="str">
        <f t="shared" si="1"/>
        <v>MUY BAJO</v>
      </c>
      <c r="N17" s="36">
        <f>AVERAGE(N12:N16)</f>
        <v>6.3765692798424339E-2</v>
      </c>
      <c r="O17" s="21" t="str">
        <f t="shared" si="2"/>
        <v>MUY BAJO</v>
      </c>
      <c r="P17" s="28">
        <v>566</v>
      </c>
      <c r="Q17" s="28">
        <v>4121.98503653636</v>
      </c>
      <c r="R17" s="28">
        <v>3555.98503653636</v>
      </c>
      <c r="S17" s="28">
        <v>-9</v>
      </c>
      <c r="T17" s="28">
        <v>575</v>
      </c>
    </row>
    <row r="18" spans="1:20" s="23" customFormat="1" ht="30" customHeight="1" x14ac:dyDescent="0.3">
      <c r="A18" s="24"/>
      <c r="B18" s="18" t="str">
        <f>+[1]SF!A32</f>
        <v>SF-PY.4.1 Procesos de autoevaluación de programas de pregrado y postgrado</v>
      </c>
      <c r="C18" s="18"/>
      <c r="D18" s="30" t="s">
        <v>22</v>
      </c>
      <c r="E18" s="30">
        <f>+[2]SF!B32</f>
        <v>73</v>
      </c>
      <c r="F18" s="30">
        <f>+[2]SF!C32</f>
        <v>73</v>
      </c>
      <c r="G18" s="19">
        <f t="shared" ref="G18:G20" si="9">+F18-E18</f>
        <v>0</v>
      </c>
      <c r="H18" s="37">
        <v>73</v>
      </c>
      <c r="I18" s="19">
        <f>'[2]METAS SF'!Q13</f>
        <v>70</v>
      </c>
      <c r="J18" s="20">
        <f t="shared" ref="J18:J20" si="10">+I18/H18</f>
        <v>0.95890410958904104</v>
      </c>
      <c r="K18" s="21" t="str">
        <f t="shared" si="0"/>
        <v>MUY ALTO</v>
      </c>
      <c r="L18" s="20">
        <f t="shared" ref="L18:L20" si="11">+P18/Q18</f>
        <v>1.3967213114754098</v>
      </c>
      <c r="M18" s="21" t="str">
        <f t="shared" si="1"/>
        <v>MUY ALTO</v>
      </c>
      <c r="N18" s="20">
        <f t="shared" ref="N18:N20" si="12">+J18*L18</f>
        <v>1.3393218055243654</v>
      </c>
      <c r="O18" s="21" t="str">
        <f t="shared" si="2"/>
        <v>MUY ALTO</v>
      </c>
      <c r="P18" s="22">
        <v>426</v>
      </c>
      <c r="Q18" s="22">
        <v>305</v>
      </c>
      <c r="R18" s="22">
        <v>-121</v>
      </c>
      <c r="S18" s="22">
        <v>-2</v>
      </c>
      <c r="T18" s="22">
        <v>428</v>
      </c>
    </row>
    <row r="19" spans="1:20" s="23" customFormat="1" ht="30" customHeight="1" x14ac:dyDescent="0.3">
      <c r="A19" s="24"/>
      <c r="B19" s="18" t="str">
        <f>+[1]SF!A33</f>
        <v>SF-PY.4.2 Actualización curricular pertinente y coherente con el PEU, PEF, PEP.</v>
      </c>
      <c r="C19" s="18"/>
      <c r="D19" s="30" t="s">
        <v>22</v>
      </c>
      <c r="E19" s="30">
        <f>+[2]SF!B33</f>
        <v>73</v>
      </c>
      <c r="F19" s="30">
        <f>+[2]SF!C33</f>
        <v>73</v>
      </c>
      <c r="G19" s="19">
        <f t="shared" si="9"/>
        <v>0</v>
      </c>
      <c r="H19" s="37">
        <v>73</v>
      </c>
      <c r="I19" s="19">
        <f>'[2]METAS SF'!Q14</f>
        <v>0</v>
      </c>
      <c r="J19" s="20">
        <f t="shared" si="10"/>
        <v>0</v>
      </c>
      <c r="K19" s="21" t="str">
        <f t="shared" si="0"/>
        <v>MUY BAJO</v>
      </c>
      <c r="L19" s="20">
        <f t="shared" si="11"/>
        <v>2.6785714285714284E-2</v>
      </c>
      <c r="M19" s="21" t="str">
        <f t="shared" si="1"/>
        <v>MUY BAJO</v>
      </c>
      <c r="N19" s="20">
        <f t="shared" si="12"/>
        <v>0</v>
      </c>
      <c r="O19" s="21" t="str">
        <f t="shared" si="2"/>
        <v>MUY BAJO</v>
      </c>
      <c r="P19" s="22">
        <v>3</v>
      </c>
      <c r="Q19" s="22">
        <v>112</v>
      </c>
      <c r="R19" s="22">
        <v>109</v>
      </c>
      <c r="S19" s="22">
        <v>0</v>
      </c>
      <c r="T19" s="22">
        <v>3</v>
      </c>
    </row>
    <row r="20" spans="1:20" s="23" customFormat="1" ht="43.95" customHeight="1" x14ac:dyDescent="0.3">
      <c r="A20" s="24"/>
      <c r="B20" s="18" t="str">
        <f>+[1]SF!A34</f>
        <v>SF-PY.4.3 Procesos de autoevaluacion y mejoramiento de la calidad para la renovacion de  acreditacion de alta calidad institucional</v>
      </c>
      <c r="C20" s="18"/>
      <c r="D20" s="30" t="s">
        <v>23</v>
      </c>
      <c r="E20" s="30">
        <f>+[2]SF!B34</f>
        <v>1</v>
      </c>
      <c r="F20" s="30">
        <f>+[2]SF!C34</f>
        <v>1</v>
      </c>
      <c r="G20" s="19">
        <f t="shared" si="9"/>
        <v>0</v>
      </c>
      <c r="H20" s="38">
        <v>0.25</v>
      </c>
      <c r="I20" s="19">
        <f>'[2]METAS SF'!Q15</f>
        <v>0.25</v>
      </c>
      <c r="J20" s="20">
        <f t="shared" si="10"/>
        <v>1</v>
      </c>
      <c r="K20" s="21" t="str">
        <f t="shared" si="0"/>
        <v>MUY ALTO</v>
      </c>
      <c r="L20" s="20">
        <f t="shared" si="11"/>
        <v>1.0349999999999999</v>
      </c>
      <c r="M20" s="21" t="str">
        <f t="shared" si="1"/>
        <v>MUY ALTO</v>
      </c>
      <c r="N20" s="20">
        <f t="shared" si="12"/>
        <v>1.0349999999999999</v>
      </c>
      <c r="O20" s="21" t="str">
        <f t="shared" si="2"/>
        <v>MUY ALTO</v>
      </c>
      <c r="P20" s="22">
        <v>207</v>
      </c>
      <c r="Q20" s="22">
        <v>200</v>
      </c>
      <c r="R20" s="22">
        <v>-7</v>
      </c>
      <c r="S20" s="22">
        <v>-1</v>
      </c>
      <c r="T20" s="22">
        <v>208</v>
      </c>
    </row>
    <row r="21" spans="1:20" ht="30" customHeight="1" thickBot="1" x14ac:dyDescent="0.35">
      <c r="A21" s="24"/>
      <c r="B21" s="25" t="s">
        <v>24</v>
      </c>
      <c r="C21" s="25"/>
      <c r="D21" s="35"/>
      <c r="E21" s="35"/>
      <c r="F21" s="35"/>
      <c r="G21" s="35"/>
      <c r="H21" s="35"/>
      <c r="I21" s="35"/>
      <c r="J21" s="36">
        <f>AVERAGE(J18:J20)</f>
        <v>0.65296803652968027</v>
      </c>
      <c r="K21" s="21" t="str">
        <f t="shared" si="0"/>
        <v>ALTO</v>
      </c>
      <c r="L21" s="36">
        <f>AVERAGE(L18:L20)</f>
        <v>0.81950234192037463</v>
      </c>
      <c r="M21" s="21" t="str">
        <f t="shared" si="1"/>
        <v>MUY ALTO</v>
      </c>
      <c r="N21" s="36">
        <f>AVERAGE(N18:N20)</f>
        <v>0.79144060184145515</v>
      </c>
      <c r="O21" s="21" t="str">
        <f t="shared" si="2"/>
        <v>ALTO</v>
      </c>
      <c r="P21" s="28">
        <v>636</v>
      </c>
      <c r="Q21" s="28">
        <v>617</v>
      </c>
      <c r="R21" s="28">
        <v>-19</v>
      </c>
      <c r="S21" s="28">
        <v>-3</v>
      </c>
      <c r="T21" s="28">
        <v>639</v>
      </c>
    </row>
    <row r="22" spans="1:20" s="23" customFormat="1" ht="30" customHeight="1" x14ac:dyDescent="0.3">
      <c r="A22" s="24"/>
      <c r="B22" s="18" t="str">
        <f>+[1]SF!A40</f>
        <v>SF-PY.5.1 Diseño y puesta en marcha politica de relevo generacional</v>
      </c>
      <c r="C22" s="18"/>
      <c r="D22" s="30" t="s">
        <v>25</v>
      </c>
      <c r="E22" s="30">
        <f>+[2]SF!B40</f>
        <v>0</v>
      </c>
      <c r="F22" s="30">
        <f>+[2]SF!C40</f>
        <v>10</v>
      </c>
      <c r="G22" s="19">
        <f t="shared" ref="G22" si="13">+F22-E22</f>
        <v>10</v>
      </c>
      <c r="H22" s="30">
        <v>2</v>
      </c>
      <c r="I22" s="19">
        <f>'[2]METAS SF'!Q16</f>
        <v>0</v>
      </c>
      <c r="J22" s="20">
        <f>+I22/H22</f>
        <v>0</v>
      </c>
      <c r="K22" s="21" t="str">
        <f t="shared" si="0"/>
        <v>MUY BAJO</v>
      </c>
      <c r="L22" s="20">
        <f>+P22/Q22</f>
        <v>0.1</v>
      </c>
      <c r="M22" s="21" t="str">
        <f t="shared" si="1"/>
        <v>MUY BAJO</v>
      </c>
      <c r="N22" s="20">
        <f>+J22*L22</f>
        <v>0</v>
      </c>
      <c r="O22" s="21" t="str">
        <f t="shared" si="2"/>
        <v>MUY BAJO</v>
      </c>
      <c r="P22" s="22">
        <v>4</v>
      </c>
      <c r="Q22" s="22">
        <v>40</v>
      </c>
      <c r="R22" s="22">
        <v>36</v>
      </c>
      <c r="S22" s="22">
        <v>0</v>
      </c>
      <c r="T22" s="22">
        <v>4</v>
      </c>
    </row>
    <row r="23" spans="1:20" ht="27" customHeight="1" thickBot="1" x14ac:dyDescent="0.35">
      <c r="A23" s="24"/>
      <c r="B23" s="25" t="s">
        <v>26</v>
      </c>
      <c r="C23" s="25"/>
      <c r="D23" s="35"/>
      <c r="E23" s="35"/>
      <c r="F23" s="35"/>
      <c r="G23" s="35"/>
      <c r="H23" s="35"/>
      <c r="I23" s="35"/>
      <c r="J23" s="36">
        <f>AVERAGE(J22)</f>
        <v>0</v>
      </c>
      <c r="K23" s="21" t="str">
        <f t="shared" si="0"/>
        <v>MUY BAJO</v>
      </c>
      <c r="L23" s="36">
        <f>AVERAGE(L22)</f>
        <v>0.1</v>
      </c>
      <c r="M23" s="21" t="str">
        <f t="shared" si="1"/>
        <v>MUY BAJO</v>
      </c>
      <c r="N23" s="36">
        <f>AVERAGE(N22)</f>
        <v>0</v>
      </c>
      <c r="O23" s="21" t="str">
        <f t="shared" si="2"/>
        <v>MUY BAJO</v>
      </c>
      <c r="P23" s="28">
        <v>4</v>
      </c>
      <c r="Q23" s="28">
        <v>40</v>
      </c>
      <c r="R23" s="28">
        <v>36</v>
      </c>
      <c r="S23" s="28">
        <v>0</v>
      </c>
      <c r="T23" s="28">
        <v>4</v>
      </c>
    </row>
    <row r="24" spans="1:20" s="23" customFormat="1" ht="39" customHeight="1" x14ac:dyDescent="0.3">
      <c r="A24" s="24"/>
      <c r="B24" s="18" t="str">
        <f>+[1]SF!A46</f>
        <v xml:space="preserve">SF-PY.6.1. Portal y Observatorio Laboral, para enlace laboral y orientar proyectos de emprendimiento. </v>
      </c>
      <c r="C24" s="18"/>
      <c r="D24" s="30" t="s">
        <v>27</v>
      </c>
      <c r="E24" s="30">
        <f>+[2]SF!B46</f>
        <v>1</v>
      </c>
      <c r="F24" s="30">
        <f>+[2]SF!C46</f>
        <v>1</v>
      </c>
      <c r="G24" s="19">
        <f t="shared" ref="G24:G26" si="14">+F24-E24</f>
        <v>0</v>
      </c>
      <c r="H24" s="39">
        <v>1</v>
      </c>
      <c r="I24" s="19">
        <f>'[2]METAS SF'!Q17</f>
        <v>0</v>
      </c>
      <c r="J24" s="20">
        <f t="shared" ref="J24:J26" si="15">+I24/H24</f>
        <v>0</v>
      </c>
      <c r="K24" s="21" t="str">
        <f t="shared" si="0"/>
        <v>MUY BAJO</v>
      </c>
      <c r="L24" s="20">
        <f t="shared" ref="L24:L26" si="16">+P24/Q24</f>
        <v>0.625</v>
      </c>
      <c r="M24" s="21" t="str">
        <f t="shared" si="1"/>
        <v>ALTO</v>
      </c>
      <c r="N24" s="20">
        <f t="shared" ref="N24:N26" si="17">+J24*L24</f>
        <v>0</v>
      </c>
      <c r="O24" s="21" t="str">
        <f t="shared" si="2"/>
        <v>MUY BAJO</v>
      </c>
      <c r="P24" s="22">
        <v>25</v>
      </c>
      <c r="Q24" s="22">
        <v>40</v>
      </c>
      <c r="R24" s="22">
        <v>15</v>
      </c>
      <c r="S24" s="22">
        <v>0</v>
      </c>
      <c r="T24" s="22">
        <v>25</v>
      </c>
    </row>
    <row r="25" spans="1:20" s="23" customFormat="1" ht="27" customHeight="1" x14ac:dyDescent="0.3">
      <c r="A25" s="24"/>
      <c r="B25" s="18" t="str">
        <f>+[1]SF!A47</f>
        <v>SF-PY.6.2. Programa de Seguimiento, evaluación y encuentros de graduados</v>
      </c>
      <c r="C25" s="18"/>
      <c r="D25" s="30" t="s">
        <v>27</v>
      </c>
      <c r="E25" s="30">
        <f>+[2]SF!B47</f>
        <v>10</v>
      </c>
      <c r="F25" s="30">
        <f>+[2]SF!C47</f>
        <v>70</v>
      </c>
      <c r="G25" s="19">
        <f t="shared" si="14"/>
        <v>60</v>
      </c>
      <c r="H25" s="39">
        <v>10</v>
      </c>
      <c r="I25" s="19">
        <f>'[2]METAS SF'!Q19</f>
        <v>4</v>
      </c>
      <c r="J25" s="20">
        <f t="shared" si="15"/>
        <v>0.4</v>
      </c>
      <c r="K25" s="21" t="str">
        <f t="shared" si="0"/>
        <v>BAJO</v>
      </c>
      <c r="L25" s="20">
        <f t="shared" si="16"/>
        <v>0.42</v>
      </c>
      <c r="M25" s="21" t="str">
        <f t="shared" si="1"/>
        <v>MEDIO</v>
      </c>
      <c r="N25" s="20">
        <f t="shared" si="17"/>
        <v>0.16800000000000001</v>
      </c>
      <c r="O25" s="21" t="str">
        <f t="shared" si="2"/>
        <v>MUY BAJO</v>
      </c>
      <c r="P25" s="22">
        <v>126</v>
      </c>
      <c r="Q25" s="22">
        <v>300</v>
      </c>
      <c r="R25" s="22">
        <v>174</v>
      </c>
      <c r="S25" s="22">
        <v>-1</v>
      </c>
      <c r="T25" s="22">
        <v>127</v>
      </c>
    </row>
    <row r="26" spans="1:20" s="23" customFormat="1" ht="55.2" customHeight="1" x14ac:dyDescent="0.3">
      <c r="A26" s="24"/>
      <c r="B26" s="18" t="str">
        <f>+[1]SF!A48</f>
        <v>SF-PY.6.3.Fomento de proyectos para  asociaciones, convenios, movilidad  y vinculación a proyección social e investigación para graduados.</v>
      </c>
      <c r="C26" s="18"/>
      <c r="D26" s="30" t="s">
        <v>27</v>
      </c>
      <c r="E26" s="30">
        <f>+[2]SF!B48</f>
        <v>20</v>
      </c>
      <c r="F26" s="30">
        <f>+[2]SF!C48</f>
        <v>140</v>
      </c>
      <c r="G26" s="19">
        <f t="shared" si="14"/>
        <v>120</v>
      </c>
      <c r="H26" s="39">
        <v>20</v>
      </c>
      <c r="I26" s="19">
        <f>'[2]METAS SF'!Q21</f>
        <v>5</v>
      </c>
      <c r="J26" s="20">
        <f t="shared" si="15"/>
        <v>0.25</v>
      </c>
      <c r="K26" s="21" t="str">
        <f t="shared" si="0"/>
        <v>BAJO</v>
      </c>
      <c r="L26" s="20">
        <f t="shared" si="16"/>
        <v>9.5000000000000001E-2</v>
      </c>
      <c r="M26" s="21" t="str">
        <f t="shared" si="1"/>
        <v>MUY BAJO</v>
      </c>
      <c r="N26" s="20">
        <f t="shared" si="17"/>
        <v>2.375E-2</v>
      </c>
      <c r="O26" s="21" t="str">
        <f t="shared" si="2"/>
        <v>MUY BAJO</v>
      </c>
      <c r="P26" s="22">
        <v>19</v>
      </c>
      <c r="Q26" s="22">
        <v>200</v>
      </c>
      <c r="R26" s="22">
        <v>181</v>
      </c>
      <c r="S26" s="22">
        <v>1</v>
      </c>
      <c r="T26" s="22">
        <v>18</v>
      </c>
    </row>
    <row r="27" spans="1:20" ht="27" customHeight="1" thickBot="1" x14ac:dyDescent="0.35">
      <c r="A27" s="40"/>
      <c r="B27" s="25" t="s">
        <v>28</v>
      </c>
      <c r="C27" s="25"/>
      <c r="D27" s="35"/>
      <c r="E27" s="35"/>
      <c r="F27" s="35"/>
      <c r="G27" s="35"/>
      <c r="H27" s="35"/>
      <c r="I27" s="35"/>
      <c r="J27" s="36">
        <f>AVERAGE(J24:J26)</f>
        <v>0.21666666666666667</v>
      </c>
      <c r="K27" s="21" t="str">
        <f t="shared" si="0"/>
        <v>BAJO</v>
      </c>
      <c r="L27" s="36">
        <f>AVERAGE(L24:L26)</f>
        <v>0.37999999999999995</v>
      </c>
      <c r="M27" s="21" t="str">
        <f t="shared" si="1"/>
        <v>BAJO</v>
      </c>
      <c r="N27" s="36">
        <f>AVERAGE(N24:N26)</f>
        <v>6.3916666666666663E-2</v>
      </c>
      <c r="O27" s="21" t="str">
        <f t="shared" si="2"/>
        <v>MUY BAJO</v>
      </c>
      <c r="P27" s="28">
        <v>170</v>
      </c>
      <c r="Q27" s="28">
        <v>540</v>
      </c>
      <c r="R27" s="28">
        <v>370</v>
      </c>
      <c r="S27" s="28">
        <v>0</v>
      </c>
      <c r="T27" s="28">
        <v>170</v>
      </c>
    </row>
    <row r="28" spans="1:20" ht="31.95" customHeight="1" x14ac:dyDescent="0.3">
      <c r="A28" s="41"/>
      <c r="B28" s="42" t="s">
        <v>29</v>
      </c>
      <c r="C28" s="42"/>
      <c r="D28" s="43"/>
      <c r="E28" s="43"/>
      <c r="F28" s="43"/>
      <c r="G28" s="43"/>
      <c r="H28" s="43"/>
      <c r="I28" s="43"/>
      <c r="J28" s="44">
        <f>AVERAGE(J27,J23,J21,J17,J11,J6)</f>
        <v>0.40978435529462925</v>
      </c>
      <c r="K28" s="21" t="str">
        <f t="shared" si="0"/>
        <v>MEDIO</v>
      </c>
      <c r="L28" s="44">
        <f>AVERAGE(L27,L23,L21,L17,L11,L6)</f>
        <v>0.43762241404378838</v>
      </c>
      <c r="M28" s="21" t="str">
        <f t="shared" si="1"/>
        <v>MEDIO</v>
      </c>
      <c r="N28" s="44">
        <f>AVERAGE(N27,N23,N21,N17,N11,N6)</f>
        <v>0.26891642851044062</v>
      </c>
      <c r="O28" s="21" t="str">
        <f t="shared" si="2"/>
        <v>BAJO</v>
      </c>
      <c r="P28" s="45">
        <v>1723</v>
      </c>
      <c r="Q28" s="45">
        <v>6328.98503653636</v>
      </c>
      <c r="R28" s="45">
        <v>4605.98503653636</v>
      </c>
      <c r="S28" s="45">
        <v>-17</v>
      </c>
      <c r="T28" s="45">
        <v>1740</v>
      </c>
    </row>
    <row r="29" spans="1:20" s="23" customFormat="1" ht="31.95" customHeight="1" x14ac:dyDescent="0.3">
      <c r="A29" s="46" t="s">
        <v>30</v>
      </c>
      <c r="B29" s="18" t="str">
        <f>[3]SI!A6</f>
        <v>SI-PY.1.1 Talleres de formación</v>
      </c>
      <c r="C29" s="18"/>
      <c r="D29" s="30" t="s">
        <v>31</v>
      </c>
      <c r="E29" s="30">
        <f>+[2]SI!B6</f>
        <v>36</v>
      </c>
      <c r="F29" s="30">
        <f>+[2]SI!C6</f>
        <v>240</v>
      </c>
      <c r="G29" s="19">
        <f t="shared" ref="G29:G31" si="18">+F29-E29</f>
        <v>204</v>
      </c>
      <c r="H29" s="47">
        <v>36</v>
      </c>
      <c r="I29" s="48">
        <f>'[2]METAS SI'!J2</f>
        <v>49</v>
      </c>
      <c r="J29" s="20">
        <f t="shared" ref="J29:J31" si="19">+I29/H29</f>
        <v>1.3611111111111112</v>
      </c>
      <c r="K29" s="21" t="str">
        <f t="shared" si="0"/>
        <v>MUY ALTO</v>
      </c>
      <c r="L29" s="20">
        <f t="shared" ref="L29:L31" si="20">+P29/Q29</f>
        <v>0.14141414141414141</v>
      </c>
      <c r="M29" s="21" t="str">
        <f t="shared" si="1"/>
        <v>MUY BAJO</v>
      </c>
      <c r="N29" s="20">
        <f t="shared" ref="N29:N31" si="21">+J29*L29</f>
        <v>0.19248035914702583</v>
      </c>
      <c r="O29" s="21" t="str">
        <f t="shared" si="2"/>
        <v>MUY BAJO</v>
      </c>
      <c r="P29" s="22">
        <v>42</v>
      </c>
      <c r="Q29" s="22">
        <v>297</v>
      </c>
      <c r="R29" s="22">
        <v>255</v>
      </c>
      <c r="S29" s="22">
        <v>-2</v>
      </c>
      <c r="T29" s="22">
        <v>44</v>
      </c>
    </row>
    <row r="30" spans="1:20" s="23" customFormat="1" ht="31.95" customHeight="1" x14ac:dyDescent="0.3">
      <c r="A30" s="49"/>
      <c r="B30" s="18" t="str">
        <f>[3]SI!A6</f>
        <v>SI-PY.1.1 Talleres de formación</v>
      </c>
      <c r="C30" s="18"/>
      <c r="D30" s="30" t="s">
        <v>32</v>
      </c>
      <c r="E30" s="30">
        <f>+[2]SI!B7</f>
        <v>158</v>
      </c>
      <c r="F30" s="30">
        <f>+[2]SI!C7</f>
        <v>4078</v>
      </c>
      <c r="G30" s="19">
        <f t="shared" si="18"/>
        <v>3920</v>
      </c>
      <c r="H30" s="47">
        <v>673</v>
      </c>
      <c r="I30" s="48">
        <f>'[2]METAS SI'!J3</f>
        <v>1522</v>
      </c>
      <c r="J30" s="20">
        <f t="shared" si="19"/>
        <v>2.2615156017830609</v>
      </c>
      <c r="K30" s="21" t="str">
        <f t="shared" si="0"/>
        <v>MUY ALTO</v>
      </c>
      <c r="L30" s="20"/>
      <c r="M30" s="21"/>
      <c r="N30" s="20"/>
      <c r="O30" s="21"/>
      <c r="P30" s="50"/>
      <c r="Q30" s="50"/>
      <c r="R30" s="50"/>
      <c r="S30" s="22">
        <v>0</v>
      </c>
      <c r="T30" s="50"/>
    </row>
    <row r="31" spans="1:20" s="23" customFormat="1" ht="31.95" customHeight="1" x14ac:dyDescent="0.3">
      <c r="A31" s="49"/>
      <c r="B31" s="18" t="str">
        <f>[3]SI!A8</f>
        <v>SI-PY.1.2 Grupos escolares</v>
      </c>
      <c r="C31" s="18"/>
      <c r="D31" s="30" t="s">
        <v>33</v>
      </c>
      <c r="E31" s="30">
        <f>+[2]SI!B8</f>
        <v>900</v>
      </c>
      <c r="F31" s="30">
        <f>+[2]SI!C8</f>
        <v>3450</v>
      </c>
      <c r="G31" s="19">
        <f t="shared" si="18"/>
        <v>2550</v>
      </c>
      <c r="H31" s="47">
        <v>480</v>
      </c>
      <c r="I31" s="48">
        <f>'[2]METAS SI'!J4</f>
        <v>450</v>
      </c>
      <c r="J31" s="20">
        <f t="shared" si="19"/>
        <v>0.9375</v>
      </c>
      <c r="K31" s="21" t="str">
        <f t="shared" si="0"/>
        <v>MUY ALTO</v>
      </c>
      <c r="L31" s="20">
        <f t="shared" si="20"/>
        <v>0.16129032258064516</v>
      </c>
      <c r="M31" s="21" t="str">
        <f t="shared" si="1"/>
        <v>MUY BAJO</v>
      </c>
      <c r="N31" s="20">
        <f t="shared" si="21"/>
        <v>0.15120967741935484</v>
      </c>
      <c r="O31" s="21" t="str">
        <f t="shared" si="2"/>
        <v>MUY BAJO</v>
      </c>
      <c r="P31" s="22">
        <v>12</v>
      </c>
      <c r="Q31" s="22">
        <v>74.400000000000006</v>
      </c>
      <c r="R31" s="22">
        <v>62.400000000000006</v>
      </c>
      <c r="S31" s="22">
        <v>0</v>
      </c>
      <c r="T31" s="22">
        <v>12</v>
      </c>
    </row>
    <row r="32" spans="1:20" ht="30" customHeight="1" thickBot="1" x14ac:dyDescent="0.35">
      <c r="A32" s="49"/>
      <c r="B32" s="25" t="s">
        <v>34</v>
      </c>
      <c r="C32" s="25"/>
      <c r="D32" s="35"/>
      <c r="E32" s="35"/>
      <c r="F32" s="35"/>
      <c r="G32" s="35"/>
      <c r="H32" s="35"/>
      <c r="I32" s="35"/>
      <c r="J32" s="36">
        <f>AVERAGE(J29:J31)</f>
        <v>1.5200422376313909</v>
      </c>
      <c r="K32" s="21" t="str">
        <f t="shared" si="0"/>
        <v>MUY ALTO</v>
      </c>
      <c r="L32" s="36">
        <f>AVERAGE(L29:L31)</f>
        <v>0.15135223199739328</v>
      </c>
      <c r="M32" s="21" t="str">
        <f t="shared" si="1"/>
        <v>MUY BAJO</v>
      </c>
      <c r="N32" s="36">
        <f>AVERAGE(N29:N31)</f>
        <v>0.17184501828319032</v>
      </c>
      <c r="O32" s="21" t="str">
        <f t="shared" si="2"/>
        <v>MUY BAJO</v>
      </c>
      <c r="P32" s="28">
        <v>54</v>
      </c>
      <c r="Q32" s="28">
        <v>371.4</v>
      </c>
      <c r="R32" s="28">
        <v>317.39999999999998</v>
      </c>
      <c r="S32" s="28">
        <v>-2</v>
      </c>
      <c r="T32" s="28">
        <v>56</v>
      </c>
    </row>
    <row r="33" spans="1:20" s="23" customFormat="1" ht="30" customHeight="1" x14ac:dyDescent="0.3">
      <c r="A33" s="49"/>
      <c r="B33" s="18" t="str">
        <f>[3]SI!A14</f>
        <v>SI-PY.2.1 Semilleros</v>
      </c>
      <c r="C33" s="18"/>
      <c r="D33" s="30" t="s">
        <v>35</v>
      </c>
      <c r="E33" s="30">
        <f>+[2]SI!B14</f>
        <v>66</v>
      </c>
      <c r="F33" s="30">
        <f>+[2]SI!C14</f>
        <v>337</v>
      </c>
      <c r="G33" s="19">
        <f t="shared" ref="G33:G39" si="22">+F33-E33</f>
        <v>271</v>
      </c>
      <c r="H33" s="51">
        <v>52</v>
      </c>
      <c r="I33" s="48">
        <f>'[2]METAS SI'!J5</f>
        <v>85</v>
      </c>
      <c r="J33" s="20">
        <f t="shared" ref="J33:J39" si="23">+I33/H33</f>
        <v>1.6346153846153846</v>
      </c>
      <c r="K33" s="21" t="str">
        <f t="shared" si="0"/>
        <v>MUY ALTO</v>
      </c>
      <c r="L33" s="20">
        <f t="shared" ref="L33:L39" si="24">+P33/Q33</f>
        <v>0.14679331708203835</v>
      </c>
      <c r="M33" s="21" t="str">
        <f t="shared" si="1"/>
        <v>MUY BAJO</v>
      </c>
      <c r="N33" s="20">
        <f t="shared" ref="N33:N39" si="25">+J33*L33</f>
        <v>0.23995061446102423</v>
      </c>
      <c r="O33" s="21" t="str">
        <f t="shared" si="2"/>
        <v>BAJO</v>
      </c>
      <c r="P33" s="22">
        <v>76</v>
      </c>
      <c r="Q33" s="22">
        <v>517.73474099999999</v>
      </c>
      <c r="R33" s="22">
        <v>441.73474099999999</v>
      </c>
      <c r="S33" s="22">
        <v>-1</v>
      </c>
      <c r="T33" s="22">
        <v>77</v>
      </c>
    </row>
    <row r="34" spans="1:20" s="23" customFormat="1" ht="30" customHeight="1" x14ac:dyDescent="0.3">
      <c r="A34" s="49"/>
      <c r="B34" s="18" t="str">
        <f>[3]SI!A15</f>
        <v>SI-PY.2.2 Trabajos de grado</v>
      </c>
      <c r="C34" s="18"/>
      <c r="D34" s="30" t="s">
        <v>35</v>
      </c>
      <c r="E34" s="30">
        <f>+[2]SI!B15</f>
        <v>134</v>
      </c>
      <c r="F34" s="30">
        <f>+[2]SI!C15</f>
        <v>201</v>
      </c>
      <c r="G34" s="19">
        <f t="shared" si="22"/>
        <v>67</v>
      </c>
      <c r="H34" s="51">
        <v>12</v>
      </c>
      <c r="I34" s="48">
        <f>'[2]METAS SI'!J6</f>
        <v>14</v>
      </c>
      <c r="J34" s="20">
        <f t="shared" si="23"/>
        <v>1.1666666666666667</v>
      </c>
      <c r="K34" s="21" t="str">
        <f t="shared" si="0"/>
        <v>MUY ALTO</v>
      </c>
      <c r="L34" s="20">
        <f t="shared" si="24"/>
        <v>4.3811610076670317E-2</v>
      </c>
      <c r="M34" s="21" t="str">
        <f t="shared" si="1"/>
        <v>MUY BAJO</v>
      </c>
      <c r="N34" s="20">
        <f t="shared" si="25"/>
        <v>5.1113545089448709E-2</v>
      </c>
      <c r="O34" s="21" t="str">
        <f t="shared" si="2"/>
        <v>MUY BAJO</v>
      </c>
      <c r="P34" s="22">
        <v>4</v>
      </c>
      <c r="Q34" s="22">
        <v>91.3</v>
      </c>
      <c r="R34" s="22">
        <v>87.3</v>
      </c>
      <c r="S34" s="22">
        <v>0</v>
      </c>
      <c r="T34" s="22">
        <v>4</v>
      </c>
    </row>
    <row r="35" spans="1:20" s="23" customFormat="1" ht="30" customHeight="1" x14ac:dyDescent="0.3">
      <c r="A35" s="49"/>
      <c r="B35" s="18" t="str">
        <f>[3]SI!A16</f>
        <v>SI-PY.2.3 Menor cuantía</v>
      </c>
      <c r="C35" s="18"/>
      <c r="D35" s="30" t="s">
        <v>35</v>
      </c>
      <c r="E35" s="30">
        <f>+[2]SI!B16</f>
        <v>44</v>
      </c>
      <c r="F35" s="30">
        <f>+[2]SI!C16</f>
        <v>264</v>
      </c>
      <c r="G35" s="19">
        <f t="shared" si="22"/>
        <v>220</v>
      </c>
      <c r="H35" s="51">
        <v>45</v>
      </c>
      <c r="I35" s="48">
        <f>'[2]METAS SI'!J7</f>
        <v>55</v>
      </c>
      <c r="J35" s="20">
        <f t="shared" si="23"/>
        <v>1.2222222222222223</v>
      </c>
      <c r="K35" s="21" t="str">
        <f t="shared" si="0"/>
        <v>MUY ALTO</v>
      </c>
      <c r="L35" s="20">
        <f t="shared" si="24"/>
        <v>0.26709946672849527</v>
      </c>
      <c r="M35" s="21" t="str">
        <f t="shared" si="1"/>
        <v>BAJO</v>
      </c>
      <c r="N35" s="20">
        <f t="shared" si="25"/>
        <v>0.326454903779272</v>
      </c>
      <c r="O35" s="21" t="str">
        <f t="shared" si="2"/>
        <v>BAJO</v>
      </c>
      <c r="P35" s="22">
        <v>576</v>
      </c>
      <c r="Q35" s="22">
        <v>2156.5</v>
      </c>
      <c r="R35" s="22">
        <v>1580.5</v>
      </c>
      <c r="S35" s="22">
        <v>-7</v>
      </c>
      <c r="T35" s="22">
        <v>583</v>
      </c>
    </row>
    <row r="36" spans="1:20" s="23" customFormat="1" ht="30" customHeight="1" x14ac:dyDescent="0.3">
      <c r="A36" s="49"/>
      <c r="B36" s="18" t="str">
        <f>[3]SI!A17</f>
        <v>SI-PY.2.4 Mediana cuantía</v>
      </c>
      <c r="C36" s="18"/>
      <c r="D36" s="30" t="s">
        <v>35</v>
      </c>
      <c r="E36" s="30">
        <f>+[2]SI!B17</f>
        <v>4</v>
      </c>
      <c r="F36" s="30">
        <f>+[2]SI!C17</f>
        <v>40</v>
      </c>
      <c r="G36" s="19">
        <f t="shared" si="22"/>
        <v>36</v>
      </c>
      <c r="H36" s="51">
        <v>0</v>
      </c>
      <c r="I36" s="48">
        <f>'[2]METAS SI'!J8</f>
        <v>12</v>
      </c>
      <c r="J36" s="20">
        <v>1</v>
      </c>
      <c r="K36" s="21" t="str">
        <f t="shared" si="0"/>
        <v>MUY ALTO</v>
      </c>
      <c r="L36" s="20">
        <f t="shared" si="24"/>
        <v>0.60073627844712185</v>
      </c>
      <c r="M36" s="21" t="str">
        <f t="shared" si="1"/>
        <v>ALTO</v>
      </c>
      <c r="N36" s="20">
        <f t="shared" si="25"/>
        <v>0.60073627844712185</v>
      </c>
      <c r="O36" s="21" t="str">
        <f t="shared" si="2"/>
        <v>ALTO</v>
      </c>
      <c r="P36" s="22">
        <v>359</v>
      </c>
      <c r="Q36" s="22">
        <v>597.6</v>
      </c>
      <c r="R36" s="22">
        <v>238.60000000000002</v>
      </c>
      <c r="S36" s="22">
        <v>-2</v>
      </c>
      <c r="T36" s="22">
        <v>361</v>
      </c>
    </row>
    <row r="37" spans="1:20" s="23" customFormat="1" ht="30" customHeight="1" x14ac:dyDescent="0.3">
      <c r="A37" s="49"/>
      <c r="B37" s="18" t="str">
        <f>[3]SI!A18</f>
        <v>SI-PY.2.5 Mayor cuantía</v>
      </c>
      <c r="C37" s="18"/>
      <c r="D37" s="30" t="s">
        <v>35</v>
      </c>
      <c r="E37" s="30">
        <f>+[2]SI!B18</f>
        <v>0</v>
      </c>
      <c r="F37" s="30">
        <f>+[2]SI!C18</f>
        <v>10</v>
      </c>
      <c r="G37" s="19">
        <f t="shared" si="22"/>
        <v>10</v>
      </c>
      <c r="H37" s="51">
        <v>0</v>
      </c>
      <c r="I37" s="48">
        <f>'[2]METAS SI'!J9</f>
        <v>5</v>
      </c>
      <c r="J37" s="20">
        <v>1</v>
      </c>
      <c r="K37" s="21" t="str">
        <f t="shared" si="0"/>
        <v>MUY ALTO</v>
      </c>
      <c r="L37" s="20">
        <f t="shared" si="24"/>
        <v>0.17799999999999999</v>
      </c>
      <c r="M37" s="21" t="str">
        <f t="shared" si="1"/>
        <v>MUY BAJO</v>
      </c>
      <c r="N37" s="20">
        <f t="shared" si="25"/>
        <v>0.17799999999999999</v>
      </c>
      <c r="O37" s="21" t="str">
        <f t="shared" si="2"/>
        <v>MUY BAJO</v>
      </c>
      <c r="P37" s="22">
        <v>89</v>
      </c>
      <c r="Q37" s="22">
        <v>500</v>
      </c>
      <c r="R37" s="22">
        <v>411</v>
      </c>
      <c r="S37" s="22">
        <v>0</v>
      </c>
      <c r="T37" s="22">
        <v>89</v>
      </c>
    </row>
    <row r="38" spans="1:20" s="23" customFormat="1" ht="30" customHeight="1" x14ac:dyDescent="0.3">
      <c r="A38" s="49"/>
      <c r="B38" s="18" t="str">
        <f>[3]SI!A19</f>
        <v>SI-PY.2.6 Doctorados</v>
      </c>
      <c r="C38" s="18"/>
      <c r="D38" s="30" t="s">
        <v>35</v>
      </c>
      <c r="E38" s="30">
        <f>+[2]SI!B19</f>
        <v>0</v>
      </c>
      <c r="F38" s="30">
        <f>+[2]SI!C19</f>
        <v>30</v>
      </c>
      <c r="G38" s="19">
        <f t="shared" si="22"/>
        <v>30</v>
      </c>
      <c r="H38" s="51">
        <v>0</v>
      </c>
      <c r="I38" s="48">
        <f>'[2]METAS SI'!J10</f>
        <v>3</v>
      </c>
      <c r="J38" s="20">
        <v>1</v>
      </c>
      <c r="K38" s="21" t="str">
        <f t="shared" si="0"/>
        <v>MUY ALTO</v>
      </c>
      <c r="L38" s="20">
        <f t="shared" si="24"/>
        <v>0</v>
      </c>
      <c r="M38" s="21" t="str">
        <f t="shared" si="1"/>
        <v>MUY BAJO</v>
      </c>
      <c r="N38" s="20">
        <f t="shared" si="25"/>
        <v>0</v>
      </c>
      <c r="O38" s="21" t="str">
        <f t="shared" si="2"/>
        <v>MUY BAJO</v>
      </c>
      <c r="P38" s="22">
        <v>0</v>
      </c>
      <c r="Q38" s="22">
        <v>300</v>
      </c>
      <c r="R38" s="22">
        <v>300</v>
      </c>
      <c r="S38" s="22">
        <v>0</v>
      </c>
      <c r="T38" s="22">
        <v>0</v>
      </c>
    </row>
    <row r="39" spans="1:20" s="23" customFormat="1" ht="30" customHeight="1" x14ac:dyDescent="0.3">
      <c r="A39" s="49"/>
      <c r="B39" s="18" t="str">
        <f>[3]SI!A20</f>
        <v>SI-PY.2.7 Jovenes Investigadores</v>
      </c>
      <c r="C39" s="18"/>
      <c r="D39" s="30" t="s">
        <v>35</v>
      </c>
      <c r="E39" s="30">
        <f>+[2]SI!B20</f>
        <v>66</v>
      </c>
      <c r="F39" s="30">
        <f>+[2]SI!C20</f>
        <v>109</v>
      </c>
      <c r="G39" s="19">
        <f t="shared" si="22"/>
        <v>43</v>
      </c>
      <c r="H39" s="51">
        <v>7</v>
      </c>
      <c r="I39" s="48">
        <f>'[2]METAS SI'!J11</f>
        <v>42</v>
      </c>
      <c r="J39" s="20">
        <f t="shared" si="23"/>
        <v>6</v>
      </c>
      <c r="K39" s="21" t="str">
        <f t="shared" si="0"/>
        <v>MUY ALTO</v>
      </c>
      <c r="L39" s="20">
        <f t="shared" si="24"/>
        <v>0.41925844615196978</v>
      </c>
      <c r="M39" s="21" t="str">
        <f t="shared" si="1"/>
        <v>MEDIO</v>
      </c>
      <c r="N39" s="20">
        <f t="shared" si="25"/>
        <v>2.5155506769118188</v>
      </c>
      <c r="O39" s="21" t="str">
        <f t="shared" si="2"/>
        <v>MUY ALTO</v>
      </c>
      <c r="P39" s="22">
        <v>275</v>
      </c>
      <c r="Q39" s="22">
        <v>655.92</v>
      </c>
      <c r="R39" s="22">
        <v>380.91999999999996</v>
      </c>
      <c r="S39" s="22">
        <v>-8</v>
      </c>
      <c r="T39" s="22">
        <v>283</v>
      </c>
    </row>
    <row r="40" spans="1:20" ht="27" customHeight="1" thickBot="1" x14ac:dyDescent="0.35">
      <c r="A40" s="49"/>
      <c r="B40" s="25" t="s">
        <v>36</v>
      </c>
      <c r="C40" s="25"/>
      <c r="D40" s="35"/>
      <c r="E40" s="35"/>
      <c r="F40" s="35"/>
      <c r="G40" s="35"/>
      <c r="H40" s="35"/>
      <c r="I40" s="35"/>
      <c r="J40" s="36">
        <f>AVERAGE(J33:J39)</f>
        <v>1.8605006105006103</v>
      </c>
      <c r="K40" s="21" t="str">
        <f t="shared" si="0"/>
        <v>MUY ALTO</v>
      </c>
      <c r="L40" s="36">
        <f>AVERAGE(L33:L39)</f>
        <v>0.23652844549804222</v>
      </c>
      <c r="M40" s="21" t="str">
        <f t="shared" si="1"/>
        <v>BAJO</v>
      </c>
      <c r="N40" s="36">
        <f>AVERAGE(N33:N39)</f>
        <v>0.55882943124124085</v>
      </c>
      <c r="O40" s="21" t="str">
        <f t="shared" si="2"/>
        <v>MEDIO</v>
      </c>
      <c r="P40" s="28">
        <v>1379</v>
      </c>
      <c r="Q40" s="28">
        <v>4819.0547409999999</v>
      </c>
      <c r="R40" s="28">
        <v>3440.0547409999999</v>
      </c>
      <c r="S40" s="28">
        <v>-18</v>
      </c>
      <c r="T40" s="28">
        <v>1397</v>
      </c>
    </row>
    <row r="41" spans="1:20" s="23" customFormat="1" ht="42.6" customHeight="1" x14ac:dyDescent="0.3">
      <c r="A41" s="49"/>
      <c r="B41" s="18" t="str">
        <f>[3]SI!A26</f>
        <v>SI-PY.3.1 Eventos académico- científicos</v>
      </c>
      <c r="C41" s="18"/>
      <c r="D41" s="30" t="s">
        <v>37</v>
      </c>
      <c r="E41" s="30">
        <f>+[2]SI!B26</f>
        <v>31</v>
      </c>
      <c r="F41" s="30">
        <f>+[2]SI!C26</f>
        <v>163</v>
      </c>
      <c r="G41" s="19">
        <f t="shared" ref="G41:G51" si="26">+F41-E41</f>
        <v>132</v>
      </c>
      <c r="H41" s="51">
        <v>24</v>
      </c>
      <c r="I41" s="48">
        <f>'[2]METAS SI'!J12</f>
        <v>23</v>
      </c>
      <c r="J41" s="20">
        <f t="shared" ref="J41:J53" si="27">+I41/H41</f>
        <v>0.95833333333333337</v>
      </c>
      <c r="K41" s="21" t="str">
        <f t="shared" si="0"/>
        <v>MUY ALTO</v>
      </c>
      <c r="L41" s="20">
        <f t="shared" ref="L41:L53" si="28">+P41/Q41</f>
        <v>6.133333333333333E-2</v>
      </c>
      <c r="M41" s="21" t="str">
        <f t="shared" si="1"/>
        <v>MUY BAJO</v>
      </c>
      <c r="N41" s="20">
        <f t="shared" ref="N41:N53" si="29">+J41*L41</f>
        <v>5.8777777777777776E-2</v>
      </c>
      <c r="O41" s="21" t="str">
        <f t="shared" si="2"/>
        <v>MUY BAJO</v>
      </c>
      <c r="P41" s="22">
        <v>23</v>
      </c>
      <c r="Q41" s="22">
        <v>375</v>
      </c>
      <c r="R41" s="22">
        <v>352</v>
      </c>
      <c r="S41" s="22">
        <v>-1</v>
      </c>
      <c r="T41" s="22">
        <v>24</v>
      </c>
    </row>
    <row r="42" spans="1:20" s="23" customFormat="1" ht="40.950000000000003" customHeight="1" x14ac:dyDescent="0.3">
      <c r="A42" s="49"/>
      <c r="B42" s="18" t="str">
        <f>[3]SI!A27</f>
        <v>SI-PY.3.2 Ponencias</v>
      </c>
      <c r="C42" s="18"/>
      <c r="D42" s="30" t="s">
        <v>38</v>
      </c>
      <c r="E42" s="30">
        <f>+[2]SI!B27</f>
        <v>85</v>
      </c>
      <c r="F42" s="30">
        <f>+[2]SI!C27</f>
        <v>610</v>
      </c>
      <c r="G42" s="19">
        <f t="shared" si="26"/>
        <v>525</v>
      </c>
      <c r="H42" s="51">
        <v>95</v>
      </c>
      <c r="I42" s="48">
        <f>'[2]METAS SI'!J13</f>
        <v>46</v>
      </c>
      <c r="J42" s="20">
        <f t="shared" si="27"/>
        <v>0.48421052631578948</v>
      </c>
      <c r="K42" s="21" t="str">
        <f t="shared" si="0"/>
        <v>MEDIO</v>
      </c>
      <c r="L42" s="20">
        <f t="shared" si="28"/>
        <v>8.666666666666667E-2</v>
      </c>
      <c r="M42" s="21" t="str">
        <f t="shared" si="1"/>
        <v>MUY BAJO</v>
      </c>
      <c r="N42" s="20">
        <f t="shared" si="29"/>
        <v>4.1964912280701754E-2</v>
      </c>
      <c r="O42" s="21" t="str">
        <f t="shared" si="2"/>
        <v>MUY BAJO</v>
      </c>
      <c r="P42" s="22">
        <v>39</v>
      </c>
      <c r="Q42" s="22">
        <v>450</v>
      </c>
      <c r="R42" s="22">
        <v>411</v>
      </c>
      <c r="S42" s="22">
        <v>0</v>
      </c>
      <c r="T42" s="22">
        <v>39</v>
      </c>
    </row>
    <row r="43" spans="1:20" s="23" customFormat="1" ht="34.200000000000003" customHeight="1" x14ac:dyDescent="0.3">
      <c r="A43" s="49"/>
      <c r="B43" s="18" t="str">
        <f>[3]SI!A28</f>
        <v>SI-PY.3.3 Vinculación y Desarrollo en redes académicas, científicas e investigativas</v>
      </c>
      <c r="C43" s="18"/>
      <c r="D43" s="30" t="s">
        <v>39</v>
      </c>
      <c r="E43" s="30">
        <f>+[2]SI!B28</f>
        <v>1</v>
      </c>
      <c r="F43" s="30">
        <f>+[2]SI!C28</f>
        <v>7</v>
      </c>
      <c r="G43" s="30">
        <f>+F43</f>
        <v>7</v>
      </c>
      <c r="H43" s="51">
        <v>7</v>
      </c>
      <c r="I43" s="48">
        <f>'[2]METAS SI'!J14</f>
        <v>10</v>
      </c>
      <c r="J43" s="20">
        <f t="shared" si="27"/>
        <v>1.4285714285714286</v>
      </c>
      <c r="K43" s="21" t="str">
        <f t="shared" si="0"/>
        <v>MUY ALTO</v>
      </c>
      <c r="L43" s="20">
        <f t="shared" si="28"/>
        <v>1.7857142857142858</v>
      </c>
      <c r="M43" s="21" t="str">
        <f t="shared" si="1"/>
        <v>MUY ALTO</v>
      </c>
      <c r="N43" s="20">
        <f t="shared" si="29"/>
        <v>2.5510204081632657</v>
      </c>
      <c r="O43" s="21" t="str">
        <f t="shared" si="2"/>
        <v>MUY ALTO</v>
      </c>
      <c r="P43" s="22">
        <v>50</v>
      </c>
      <c r="Q43" s="22">
        <v>28</v>
      </c>
      <c r="R43" s="22">
        <v>-22</v>
      </c>
      <c r="S43" s="22">
        <v>0</v>
      </c>
      <c r="T43" s="22">
        <v>50</v>
      </c>
    </row>
    <row r="44" spans="1:20" s="23" customFormat="1" ht="38.4" customHeight="1" x14ac:dyDescent="0.3">
      <c r="A44" s="49"/>
      <c r="B44" s="18" t="str">
        <f>[3]SI!A29</f>
        <v>SI-PY.3.4 Fortalecimiento de los Centros  e Institutos de Investigación</v>
      </c>
      <c r="C44" s="18"/>
      <c r="D44" s="30" t="s">
        <v>40</v>
      </c>
      <c r="E44" s="30">
        <f>+[2]SI!B29</f>
        <v>6</v>
      </c>
      <c r="F44" s="30">
        <f>+[2]SI!C29</f>
        <v>7</v>
      </c>
      <c r="G44" s="19">
        <f t="shared" si="26"/>
        <v>1</v>
      </c>
      <c r="H44" s="51">
        <v>7</v>
      </c>
      <c r="I44" s="48">
        <f>'[2]METAS SI'!J15</f>
        <v>7</v>
      </c>
      <c r="J44" s="20">
        <f t="shared" si="27"/>
        <v>1</v>
      </c>
      <c r="K44" s="21" t="str">
        <f t="shared" si="0"/>
        <v>MUY ALTO</v>
      </c>
      <c r="L44" s="20">
        <f t="shared" si="28"/>
        <v>0.81428571428571428</v>
      </c>
      <c r="M44" s="21" t="str">
        <f t="shared" si="1"/>
        <v>MUY ALTO</v>
      </c>
      <c r="N44" s="20">
        <f t="shared" si="29"/>
        <v>0.81428571428571428</v>
      </c>
      <c r="O44" s="21" t="str">
        <f t="shared" si="2"/>
        <v>MUY ALTO</v>
      </c>
      <c r="P44" s="22">
        <v>399</v>
      </c>
      <c r="Q44" s="22">
        <v>490</v>
      </c>
      <c r="R44" s="22">
        <v>91</v>
      </c>
      <c r="S44" s="22">
        <v>-6</v>
      </c>
      <c r="T44" s="22">
        <v>405</v>
      </c>
    </row>
    <row r="45" spans="1:20" s="23" customFormat="1" ht="27" customHeight="1" x14ac:dyDescent="0.3">
      <c r="A45" s="49"/>
      <c r="B45" s="18" t="str">
        <f>[3]SI!A29</f>
        <v>SI-PY.3.4 Fortalecimiento de los Centros  e Institutos de Investigación</v>
      </c>
      <c r="C45" s="18"/>
      <c r="D45" s="30" t="s">
        <v>41</v>
      </c>
      <c r="E45" s="30">
        <f>+[2]SI!B30</f>
        <v>0</v>
      </c>
      <c r="F45" s="30">
        <f>+[2]SI!C30</f>
        <v>1</v>
      </c>
      <c r="G45" s="19">
        <f t="shared" si="26"/>
        <v>1</v>
      </c>
      <c r="H45" s="51">
        <v>1</v>
      </c>
      <c r="I45" s="48">
        <f>'[2]METAS SI'!J16</f>
        <v>0.2</v>
      </c>
      <c r="J45" s="20">
        <f t="shared" si="27"/>
        <v>0.2</v>
      </c>
      <c r="K45" s="21" t="str">
        <f t="shared" si="0"/>
        <v>MUY BAJO</v>
      </c>
      <c r="L45" s="20">
        <f t="shared" si="28"/>
        <v>0</v>
      </c>
      <c r="M45" s="21" t="str">
        <f t="shared" si="1"/>
        <v>MUY BAJO</v>
      </c>
      <c r="N45" s="20">
        <f t="shared" si="29"/>
        <v>0</v>
      </c>
      <c r="O45" s="21" t="str">
        <f t="shared" si="2"/>
        <v>MUY BAJO</v>
      </c>
      <c r="P45" s="22">
        <v>0</v>
      </c>
      <c r="Q45" s="22">
        <v>1000</v>
      </c>
      <c r="R45" s="22">
        <v>1000</v>
      </c>
      <c r="S45" s="22">
        <v>0</v>
      </c>
      <c r="T45" s="22">
        <v>0</v>
      </c>
    </row>
    <row r="46" spans="1:20" s="23" customFormat="1" ht="27" customHeight="1" x14ac:dyDescent="0.3">
      <c r="A46" s="49"/>
      <c r="B46" s="18" t="str">
        <f>[3]SI!A31</f>
        <v>SI-PY.3.5 Fortalecimiento de los Grupos e Investigadores</v>
      </c>
      <c r="C46" s="18"/>
      <c r="D46" s="30" t="s">
        <v>42</v>
      </c>
      <c r="E46" s="30">
        <f>+[2]SI!B31</f>
        <v>45</v>
      </c>
      <c r="F46" s="30">
        <f>+[2]SI!C31</f>
        <v>51</v>
      </c>
      <c r="G46" s="30">
        <f>+[2]SI!G31</f>
        <v>48</v>
      </c>
      <c r="H46" s="47">
        <v>48</v>
      </c>
      <c r="I46" s="48">
        <f>'[2]METAS SI'!J17</f>
        <v>52</v>
      </c>
      <c r="J46" s="20">
        <f t="shared" si="27"/>
        <v>1.0833333333333333</v>
      </c>
      <c r="K46" s="21" t="str">
        <f t="shared" si="0"/>
        <v>MUY ALTO</v>
      </c>
      <c r="L46" s="20">
        <f t="shared" si="28"/>
        <v>0.54094292803970223</v>
      </c>
      <c r="M46" s="21" t="str">
        <f t="shared" si="1"/>
        <v>MEDIO</v>
      </c>
      <c r="N46" s="20">
        <f t="shared" si="29"/>
        <v>0.58602150537634401</v>
      </c>
      <c r="O46" s="21" t="str">
        <f t="shared" si="2"/>
        <v>MEDIO</v>
      </c>
      <c r="P46" s="22">
        <v>327</v>
      </c>
      <c r="Q46" s="22">
        <v>604.5</v>
      </c>
      <c r="R46" s="22">
        <v>277.5</v>
      </c>
      <c r="S46" s="22">
        <v>-2</v>
      </c>
      <c r="T46" s="22">
        <v>329</v>
      </c>
    </row>
    <row r="47" spans="1:20" s="23" customFormat="1" ht="27" customHeight="1" x14ac:dyDescent="0.3">
      <c r="A47" s="49"/>
      <c r="B47" s="18" t="str">
        <f>[3]SI!A31</f>
        <v>SI-PY.3.5 Fortalecimiento de los Grupos e Investigadores</v>
      </c>
      <c r="C47" s="18"/>
      <c r="D47" s="30" t="s">
        <v>43</v>
      </c>
      <c r="E47" s="30">
        <f>+[2]SI!B32</f>
        <v>75</v>
      </c>
      <c r="F47" s="30">
        <f>+[2]SI!C32</f>
        <v>95</v>
      </c>
      <c r="G47" s="19">
        <f>+[2]SI!G32</f>
        <v>85</v>
      </c>
      <c r="H47" s="47">
        <v>85</v>
      </c>
      <c r="I47" s="48">
        <f>'[2]METAS SI'!J18</f>
        <v>82</v>
      </c>
      <c r="J47" s="20">
        <f t="shared" si="27"/>
        <v>0.96470588235294119</v>
      </c>
      <c r="K47" s="21" t="str">
        <f t="shared" si="0"/>
        <v>MUY ALTO</v>
      </c>
      <c r="L47" s="20">
        <f t="shared" si="28"/>
        <v>0</v>
      </c>
      <c r="M47" s="21" t="str">
        <f t="shared" si="1"/>
        <v>MUY BAJO</v>
      </c>
      <c r="N47" s="20">
        <f t="shared" si="29"/>
        <v>0</v>
      </c>
      <c r="O47" s="21" t="str">
        <f t="shared" si="2"/>
        <v>MUY BAJO</v>
      </c>
      <c r="P47" s="22">
        <v>0</v>
      </c>
      <c r="Q47" s="22">
        <v>128</v>
      </c>
      <c r="R47" s="22">
        <v>128</v>
      </c>
      <c r="S47" s="22">
        <v>0</v>
      </c>
      <c r="T47" s="22">
        <v>0</v>
      </c>
    </row>
    <row r="48" spans="1:20" s="23" customFormat="1" ht="27" customHeight="1" x14ac:dyDescent="0.3">
      <c r="A48" s="49"/>
      <c r="B48" s="18" t="str">
        <f>[3]SI!A33</f>
        <v>SI-PY.3.6 Vigilancia Tecnológica</v>
      </c>
      <c r="C48" s="18"/>
      <c r="D48" s="30" t="s">
        <v>44</v>
      </c>
      <c r="E48" s="30">
        <f>+[2]SI!B33</f>
        <v>7</v>
      </c>
      <c r="F48" s="30">
        <f>+[2]SI!C33</f>
        <v>8</v>
      </c>
      <c r="G48" s="19">
        <f>+[2]SI!G33</f>
        <v>8</v>
      </c>
      <c r="H48" s="47">
        <v>8</v>
      </c>
      <c r="I48" s="48">
        <f>'[2]METAS SI'!J19</f>
        <v>8</v>
      </c>
      <c r="J48" s="20">
        <f t="shared" si="27"/>
        <v>1</v>
      </c>
      <c r="K48" s="21" t="str">
        <f t="shared" si="0"/>
        <v>MUY ALTO</v>
      </c>
      <c r="L48" s="20">
        <f t="shared" si="28"/>
        <v>1.4305555555555556</v>
      </c>
      <c r="M48" s="21" t="str">
        <f t="shared" si="1"/>
        <v>MUY ALTO</v>
      </c>
      <c r="N48" s="20">
        <f t="shared" si="29"/>
        <v>1.4305555555555556</v>
      </c>
      <c r="O48" s="21" t="str">
        <f t="shared" si="2"/>
        <v>MUY ALTO</v>
      </c>
      <c r="P48" s="22">
        <v>103</v>
      </c>
      <c r="Q48" s="22">
        <v>72</v>
      </c>
      <c r="R48" s="22">
        <v>-31</v>
      </c>
      <c r="S48" s="22">
        <v>0</v>
      </c>
      <c r="T48" s="22">
        <v>103</v>
      </c>
    </row>
    <row r="49" spans="1:20" s="23" customFormat="1" ht="27" customHeight="1" x14ac:dyDescent="0.3">
      <c r="A49" s="49"/>
      <c r="B49" s="18" t="str">
        <f>[3]SI!A34</f>
        <v>SI-PY.3.7 Artículos en Revistas Indexadas</v>
      </c>
      <c r="C49" s="18"/>
      <c r="D49" s="30" t="s">
        <v>45</v>
      </c>
      <c r="E49" s="30">
        <f>+[2]SI!B34</f>
        <v>23</v>
      </c>
      <c r="F49" s="30">
        <f>+[2]SI!C34</f>
        <v>439</v>
      </c>
      <c r="G49" s="30">
        <f>+F49</f>
        <v>439</v>
      </c>
      <c r="H49" s="47">
        <v>77</v>
      </c>
      <c r="I49" s="48">
        <f>'[2]METAS SI'!J20</f>
        <v>51</v>
      </c>
      <c r="J49" s="20">
        <f t="shared" si="27"/>
        <v>0.66233766233766234</v>
      </c>
      <c r="K49" s="21" t="str">
        <f t="shared" si="0"/>
        <v>ALTO</v>
      </c>
      <c r="L49" s="20">
        <f t="shared" si="28"/>
        <v>0.32632030914555604</v>
      </c>
      <c r="M49" s="21" t="str">
        <f t="shared" si="1"/>
        <v>BAJO</v>
      </c>
      <c r="N49" s="20">
        <f t="shared" si="29"/>
        <v>0.21613423073277088</v>
      </c>
      <c r="O49" s="21" t="str">
        <f t="shared" si="2"/>
        <v>BAJO</v>
      </c>
      <c r="P49" s="22">
        <v>76</v>
      </c>
      <c r="Q49" s="22">
        <v>232.9</v>
      </c>
      <c r="R49" s="22">
        <v>156.9</v>
      </c>
      <c r="S49" s="22">
        <v>1</v>
      </c>
      <c r="T49" s="22">
        <v>75</v>
      </c>
    </row>
    <row r="50" spans="1:20" s="23" customFormat="1" ht="46.2" customHeight="1" x14ac:dyDescent="0.3">
      <c r="A50" s="49"/>
      <c r="B50" s="18" t="str">
        <f>[3]SI!A35</f>
        <v>SI-PY.3.8 Consolidación e Implementación del Plan Estratégico de Ciencia, Tecnología e Innovación -PECTI</v>
      </c>
      <c r="C50" s="18"/>
      <c r="D50" s="30" t="s">
        <v>46</v>
      </c>
      <c r="E50" s="30">
        <f>+[2]SI!B35</f>
        <v>0.4</v>
      </c>
      <c r="F50" s="30">
        <f>+[2]SI!C35</f>
        <v>1</v>
      </c>
      <c r="G50" s="30">
        <v>1</v>
      </c>
      <c r="H50" s="47">
        <v>0</v>
      </c>
      <c r="I50" s="48">
        <f>'[2]METAS SI'!J21</f>
        <v>0.05</v>
      </c>
      <c r="J50" s="20">
        <v>1</v>
      </c>
      <c r="K50" s="21" t="str">
        <f t="shared" si="0"/>
        <v>MUY ALTO</v>
      </c>
      <c r="L50" s="20">
        <f t="shared" si="28"/>
        <v>0.67741935483870963</v>
      </c>
      <c r="M50" s="21" t="str">
        <f t="shared" si="1"/>
        <v>ALTO</v>
      </c>
      <c r="N50" s="20">
        <f t="shared" si="29"/>
        <v>0.67741935483870963</v>
      </c>
      <c r="O50" s="21" t="str">
        <f t="shared" si="2"/>
        <v>ALTO</v>
      </c>
      <c r="P50" s="22">
        <v>42</v>
      </c>
      <c r="Q50" s="22">
        <v>62</v>
      </c>
      <c r="R50" s="22">
        <v>20</v>
      </c>
      <c r="S50" s="22">
        <v>-1</v>
      </c>
      <c r="T50" s="22">
        <v>43</v>
      </c>
    </row>
    <row r="51" spans="1:20" s="23" customFormat="1" ht="42" customHeight="1" x14ac:dyDescent="0.3">
      <c r="A51" s="49"/>
      <c r="B51" s="18" t="str">
        <f>[3]SI!A35</f>
        <v>SI-PY.3.8 Consolidación e Implementación del Plan Estratégico de Ciencia, Tecnología e Innovación -PECTI</v>
      </c>
      <c r="C51" s="18"/>
      <c r="D51" s="30" t="s">
        <v>47</v>
      </c>
      <c r="E51" s="30">
        <f>+[2]SI!B36</f>
        <v>0</v>
      </c>
      <c r="F51" s="30">
        <f>+[2]SI!C36</f>
        <v>5</v>
      </c>
      <c r="G51" s="19">
        <f t="shared" si="26"/>
        <v>5</v>
      </c>
      <c r="H51" s="47">
        <v>5</v>
      </c>
      <c r="I51" s="48">
        <f>'[2]METAS SI'!J22</f>
        <v>0</v>
      </c>
      <c r="J51" s="20">
        <f t="shared" si="27"/>
        <v>0</v>
      </c>
      <c r="K51" s="21" t="str">
        <f t="shared" si="0"/>
        <v>MUY BAJO</v>
      </c>
      <c r="L51" s="20">
        <f t="shared" si="28"/>
        <v>0</v>
      </c>
      <c r="M51" s="21" t="str">
        <f t="shared" si="1"/>
        <v>MUY BAJO</v>
      </c>
      <c r="N51" s="20">
        <f t="shared" si="29"/>
        <v>0</v>
      </c>
      <c r="O51" s="21" t="str">
        <f t="shared" si="2"/>
        <v>MUY BAJO</v>
      </c>
      <c r="P51" s="22">
        <v>0</v>
      </c>
      <c r="Q51" s="22">
        <v>62</v>
      </c>
      <c r="R51" s="22">
        <v>62</v>
      </c>
      <c r="S51" s="22">
        <v>0</v>
      </c>
      <c r="T51" s="22">
        <v>0</v>
      </c>
    </row>
    <row r="52" spans="1:20" s="23" customFormat="1" ht="31.95" customHeight="1" x14ac:dyDescent="0.3">
      <c r="A52" s="49"/>
      <c r="B52" s="18" t="str">
        <f>[3]SI!A37</f>
        <v>SI-PY.3.9 Apoyo laboratorios de investigación</v>
      </c>
      <c r="C52" s="18"/>
      <c r="D52" s="30" t="s">
        <v>48</v>
      </c>
      <c r="E52" s="30">
        <f>+[2]SI!B37</f>
        <v>9</v>
      </c>
      <c r="F52" s="30">
        <f>+[2]SI!C37</f>
        <v>9</v>
      </c>
      <c r="G52" s="30">
        <f>+F52</f>
        <v>9</v>
      </c>
      <c r="H52" s="47">
        <v>9</v>
      </c>
      <c r="I52" s="48">
        <f>'[2]METAS SI'!J23</f>
        <v>9</v>
      </c>
      <c r="J52" s="20">
        <f t="shared" si="27"/>
        <v>1</v>
      </c>
      <c r="K52" s="21" t="str">
        <f t="shared" si="0"/>
        <v>MUY ALTO</v>
      </c>
      <c r="L52" s="20">
        <f t="shared" si="28"/>
        <v>0.64043209876543206</v>
      </c>
      <c r="M52" s="21" t="str">
        <f t="shared" si="1"/>
        <v>ALTO</v>
      </c>
      <c r="N52" s="20">
        <f t="shared" si="29"/>
        <v>0.64043209876543206</v>
      </c>
      <c r="O52" s="21" t="str">
        <f t="shared" si="2"/>
        <v>ALTO</v>
      </c>
      <c r="P52" s="22">
        <v>415</v>
      </c>
      <c r="Q52" s="22">
        <v>648</v>
      </c>
      <c r="R52" s="22">
        <v>233</v>
      </c>
      <c r="S52" s="22">
        <v>4</v>
      </c>
      <c r="T52" s="22">
        <v>411</v>
      </c>
    </row>
    <row r="53" spans="1:20" s="23" customFormat="1" ht="32.4" customHeight="1" x14ac:dyDescent="0.3">
      <c r="A53" s="49"/>
      <c r="B53" s="18" t="str">
        <f>[3]SI!A38</f>
        <v>SI-PY.3.10 Apoyo al desarrollo de doctorados</v>
      </c>
      <c r="C53" s="18"/>
      <c r="D53" s="30" t="s">
        <v>49</v>
      </c>
      <c r="E53" s="30">
        <f>+[2]SI!B38</f>
        <v>3</v>
      </c>
      <c r="F53" s="30">
        <f>+[2]SI!C38</f>
        <v>5</v>
      </c>
      <c r="G53" s="19">
        <f>+[2]SI!G38</f>
        <v>5</v>
      </c>
      <c r="H53" s="47">
        <v>5</v>
      </c>
      <c r="I53" s="48">
        <f>'[2]METAS SI'!J24</f>
        <v>3</v>
      </c>
      <c r="J53" s="20">
        <f t="shared" si="27"/>
        <v>0.6</v>
      </c>
      <c r="K53" s="21" t="str">
        <f t="shared" si="0"/>
        <v>MEDIO</v>
      </c>
      <c r="L53" s="20">
        <f t="shared" si="28"/>
        <v>0.44571428571428573</v>
      </c>
      <c r="M53" s="21" t="str">
        <f t="shared" si="1"/>
        <v>MEDIO</v>
      </c>
      <c r="N53" s="20">
        <f t="shared" si="29"/>
        <v>0.2674285714285714</v>
      </c>
      <c r="O53" s="21" t="str">
        <f t="shared" si="2"/>
        <v>BAJO</v>
      </c>
      <c r="P53" s="22">
        <v>624</v>
      </c>
      <c r="Q53" s="22">
        <v>1400</v>
      </c>
      <c r="R53" s="22">
        <v>776</v>
      </c>
      <c r="S53" s="22">
        <v>-7</v>
      </c>
      <c r="T53" s="22">
        <v>631</v>
      </c>
    </row>
    <row r="54" spans="1:20" ht="27" customHeight="1" thickBot="1" x14ac:dyDescent="0.35">
      <c r="A54" s="49"/>
      <c r="B54" s="25" t="s">
        <v>50</v>
      </c>
      <c r="C54" s="25"/>
      <c r="D54" s="35"/>
      <c r="E54" s="35"/>
      <c r="F54" s="35"/>
      <c r="G54" s="35"/>
      <c r="H54" s="35"/>
      <c r="I54" s="35"/>
      <c r="J54" s="36">
        <f>AVERAGE(J41:J53)</f>
        <v>0.7985763204803451</v>
      </c>
      <c r="K54" s="21" t="str">
        <f t="shared" si="0"/>
        <v>ALTO</v>
      </c>
      <c r="L54" s="36">
        <f>AVERAGE(L41:L53)</f>
        <v>0.52379881015840324</v>
      </c>
      <c r="M54" s="21" t="str">
        <f t="shared" si="1"/>
        <v>MEDIO</v>
      </c>
      <c r="N54" s="36">
        <f>AVERAGE(N41:N53)</f>
        <v>0.56031077916960337</v>
      </c>
      <c r="O54" s="21" t="str">
        <f t="shared" si="2"/>
        <v>MEDIO</v>
      </c>
      <c r="P54" s="28">
        <v>2098</v>
      </c>
      <c r="Q54" s="28">
        <v>5552.4</v>
      </c>
      <c r="R54" s="28">
        <v>3454.4</v>
      </c>
      <c r="S54" s="28">
        <v>-12</v>
      </c>
      <c r="T54" s="28">
        <v>2110</v>
      </c>
    </row>
    <row r="55" spans="1:20" s="23" customFormat="1" ht="27" customHeight="1" x14ac:dyDescent="0.3">
      <c r="A55" s="49"/>
      <c r="B55" s="18" t="str">
        <f>[3]SI!A44</f>
        <v>SI-PY.4.1 Registro</v>
      </c>
      <c r="C55" s="18"/>
      <c r="D55" s="30" t="s">
        <v>51</v>
      </c>
      <c r="E55" s="30">
        <f>+[2]SI!B44</f>
        <v>9</v>
      </c>
      <c r="F55" s="30">
        <f>+[2]SI!C44</f>
        <v>24</v>
      </c>
      <c r="G55" s="30">
        <f>+F55</f>
        <v>24</v>
      </c>
      <c r="H55" s="52">
        <v>3</v>
      </c>
      <c r="I55" s="48">
        <f>'[2]METAS SI'!J25</f>
        <v>1</v>
      </c>
      <c r="J55" s="20">
        <f t="shared" ref="J55:J56" si="30">+I55/H55</f>
        <v>0.33333333333333331</v>
      </c>
      <c r="K55" s="21" t="str">
        <f t="shared" si="0"/>
        <v>BAJO</v>
      </c>
      <c r="L55" s="20">
        <f t="shared" ref="L55:L56" si="31">+P55/Q55</f>
        <v>0.5</v>
      </c>
      <c r="M55" s="21" t="str">
        <f t="shared" si="1"/>
        <v>MEDIO</v>
      </c>
      <c r="N55" s="20">
        <f t="shared" ref="N55:N56" si="32">+J55*L55</f>
        <v>0.16666666666666666</v>
      </c>
      <c r="O55" s="21" t="str">
        <f t="shared" si="2"/>
        <v>MUY BAJO</v>
      </c>
      <c r="P55" s="22">
        <v>56</v>
      </c>
      <c r="Q55" s="22">
        <v>112</v>
      </c>
      <c r="R55" s="22">
        <v>56</v>
      </c>
      <c r="S55" s="22">
        <v>-1</v>
      </c>
      <c r="T55" s="22">
        <v>57</v>
      </c>
    </row>
    <row r="56" spans="1:20" s="23" customFormat="1" ht="27" customHeight="1" x14ac:dyDescent="0.3">
      <c r="A56" s="49"/>
      <c r="B56" s="18" t="str">
        <f>[3]SI!A45</f>
        <v>SI-PY.4.2 Validación</v>
      </c>
      <c r="C56" s="18"/>
      <c r="D56" s="30" t="s">
        <v>52</v>
      </c>
      <c r="E56" s="30">
        <f>+[2]SI!B45</f>
        <v>3</v>
      </c>
      <c r="F56" s="30">
        <f>+[2]SI!C45</f>
        <v>8</v>
      </c>
      <c r="G56" s="30">
        <f>+F56-E56</f>
        <v>5</v>
      </c>
      <c r="H56" s="52">
        <v>1</v>
      </c>
      <c r="I56" s="48">
        <f>'[2]METAS SI'!J26</f>
        <v>1</v>
      </c>
      <c r="J56" s="20">
        <f t="shared" si="30"/>
        <v>1</v>
      </c>
      <c r="K56" s="21" t="str">
        <f t="shared" si="0"/>
        <v>MUY ALTO</v>
      </c>
      <c r="L56" s="20">
        <f t="shared" si="31"/>
        <v>0.12</v>
      </c>
      <c r="M56" s="21" t="str">
        <f t="shared" si="1"/>
        <v>MUY BAJO</v>
      </c>
      <c r="N56" s="20">
        <f t="shared" si="32"/>
        <v>0.12</v>
      </c>
      <c r="O56" s="21" t="str">
        <f t="shared" si="2"/>
        <v>MUY BAJO</v>
      </c>
      <c r="P56" s="22">
        <v>12</v>
      </c>
      <c r="Q56" s="22">
        <v>100</v>
      </c>
      <c r="R56" s="22">
        <v>88</v>
      </c>
      <c r="S56" s="22">
        <v>-1</v>
      </c>
      <c r="T56" s="22">
        <v>13</v>
      </c>
    </row>
    <row r="57" spans="1:20" ht="27" customHeight="1" thickBot="1" x14ac:dyDescent="0.35">
      <c r="A57" s="49"/>
      <c r="B57" s="25" t="s">
        <v>53</v>
      </c>
      <c r="C57" s="25"/>
      <c r="D57" s="35"/>
      <c r="E57" s="35"/>
      <c r="F57" s="35"/>
      <c r="G57" s="35"/>
      <c r="H57" s="35"/>
      <c r="I57" s="35"/>
      <c r="J57" s="36">
        <f>AVERAGE(J55:J56)</f>
        <v>0.66666666666666663</v>
      </c>
      <c r="K57" s="21" t="str">
        <f t="shared" si="0"/>
        <v>ALTO</v>
      </c>
      <c r="L57" s="36">
        <f>AVERAGE(L55:L56)</f>
        <v>0.31</v>
      </c>
      <c r="M57" s="21" t="str">
        <f t="shared" si="1"/>
        <v>BAJO</v>
      </c>
      <c r="N57" s="36">
        <f>AVERAGE(N55:N56)</f>
        <v>0.14333333333333331</v>
      </c>
      <c r="O57" s="21" t="str">
        <f t="shared" si="2"/>
        <v>MUY BAJO</v>
      </c>
      <c r="P57" s="28">
        <v>68</v>
      </c>
      <c r="Q57" s="28">
        <v>212</v>
      </c>
      <c r="R57" s="28">
        <v>144</v>
      </c>
      <c r="S57" s="28">
        <v>-2</v>
      </c>
      <c r="T57" s="28">
        <v>70</v>
      </c>
    </row>
    <row r="58" spans="1:20" s="23" customFormat="1" ht="31.2" customHeight="1" x14ac:dyDescent="0.3">
      <c r="A58" s="49"/>
      <c r="B58" s="18" t="str">
        <f>[3]SI!A51</f>
        <v>SI-PY.5.1 Desarrollo de proyectos</v>
      </c>
      <c r="C58" s="18"/>
      <c r="D58" s="30" t="s">
        <v>54</v>
      </c>
      <c r="E58" s="30">
        <f>+[2]SI!B51</f>
        <v>29</v>
      </c>
      <c r="F58" s="30">
        <f>+[2]SI!C51</f>
        <v>104</v>
      </c>
      <c r="G58" s="19">
        <f t="shared" ref="G58" si="33">+F58-E58</f>
        <v>75</v>
      </c>
      <c r="H58" s="52">
        <v>15</v>
      </c>
      <c r="I58" s="48">
        <f>'[2]METAS SI'!J27</f>
        <v>16</v>
      </c>
      <c r="J58" s="20">
        <f>+I58/H58</f>
        <v>1.0666666666666667</v>
      </c>
      <c r="K58" s="21" t="str">
        <f t="shared" si="0"/>
        <v>MUY ALTO</v>
      </c>
      <c r="L58" s="20">
        <f>+P58/Q58</f>
        <v>0.98318181818181816</v>
      </c>
      <c r="M58" s="21" t="str">
        <f t="shared" si="1"/>
        <v>MUY ALTO</v>
      </c>
      <c r="N58" s="20">
        <f>+J58*L58</f>
        <v>1.0487272727272727</v>
      </c>
      <c r="O58" s="21" t="str">
        <f t="shared" si="2"/>
        <v>MUY ALTO</v>
      </c>
      <c r="P58" s="22">
        <v>4326</v>
      </c>
      <c r="Q58" s="22">
        <v>4400</v>
      </c>
      <c r="R58" s="22">
        <v>74</v>
      </c>
      <c r="S58" s="22">
        <v>-59</v>
      </c>
      <c r="T58" s="22">
        <v>4385</v>
      </c>
    </row>
    <row r="59" spans="1:20" ht="27" customHeight="1" thickBot="1" x14ac:dyDescent="0.35">
      <c r="A59" s="49"/>
      <c r="B59" s="25" t="s">
        <v>55</v>
      </c>
      <c r="C59" s="25"/>
      <c r="D59" s="35"/>
      <c r="E59" s="35"/>
      <c r="F59" s="35"/>
      <c r="G59" s="35"/>
      <c r="H59" s="35"/>
      <c r="I59" s="35"/>
      <c r="J59" s="36">
        <f>AVERAGE(J58)</f>
        <v>1.0666666666666667</v>
      </c>
      <c r="K59" s="21" t="str">
        <f t="shared" si="0"/>
        <v>MUY ALTO</v>
      </c>
      <c r="L59" s="36">
        <f>AVERAGE(L58)</f>
        <v>0.98318181818181816</v>
      </c>
      <c r="M59" s="21" t="str">
        <f t="shared" si="1"/>
        <v>MUY ALTO</v>
      </c>
      <c r="N59" s="36">
        <f>AVERAGE(N58)</f>
        <v>1.0487272727272727</v>
      </c>
      <c r="O59" s="21" t="str">
        <f t="shared" si="2"/>
        <v>MUY ALTO</v>
      </c>
      <c r="P59" s="28">
        <v>4326</v>
      </c>
      <c r="Q59" s="28">
        <v>4400</v>
      </c>
      <c r="R59" s="28">
        <v>74</v>
      </c>
      <c r="S59" s="28">
        <v>-59</v>
      </c>
      <c r="T59" s="28">
        <v>4385</v>
      </c>
    </row>
    <row r="60" spans="1:20" s="23" customFormat="1" ht="27" customHeight="1" x14ac:dyDescent="0.3">
      <c r="A60" s="49"/>
      <c r="B60" s="18" t="str">
        <f>[3]SI!A57</f>
        <v xml:space="preserve">SI-PY.6.1 Procesos editoriales </v>
      </c>
      <c r="C60" s="18"/>
      <c r="D60" s="30" t="s">
        <v>56</v>
      </c>
      <c r="E60" s="30">
        <f>+[2]SI!B57</f>
        <v>11</v>
      </c>
      <c r="F60" s="30">
        <f>+[2]SI!C57</f>
        <v>11</v>
      </c>
      <c r="G60" s="30">
        <f>+F60</f>
        <v>11</v>
      </c>
      <c r="H60" s="30">
        <v>11</v>
      </c>
      <c r="I60" s="48">
        <f>'[2]METAS SI'!J28</f>
        <v>4</v>
      </c>
      <c r="J60" s="20">
        <f t="shared" ref="J60:J62" si="34">+I60/H60</f>
        <v>0.36363636363636365</v>
      </c>
      <c r="K60" s="21" t="str">
        <f t="shared" si="0"/>
        <v>BAJO</v>
      </c>
      <c r="L60" s="20">
        <f t="shared" ref="L60:L62" si="35">+P60/Q60</f>
        <v>0.53787878787878785</v>
      </c>
      <c r="M60" s="21" t="str">
        <f t="shared" si="1"/>
        <v>MEDIO</v>
      </c>
      <c r="N60" s="20">
        <f t="shared" ref="N60:N62" si="36">+J60*L60</f>
        <v>0.19559228650137742</v>
      </c>
      <c r="O60" s="21" t="str">
        <f t="shared" si="2"/>
        <v>MUY BAJO</v>
      </c>
      <c r="P60" s="22">
        <v>213</v>
      </c>
      <c r="Q60" s="22">
        <v>396</v>
      </c>
      <c r="R60" s="22">
        <v>183</v>
      </c>
      <c r="S60" s="22">
        <v>0</v>
      </c>
      <c r="T60" s="22">
        <v>213</v>
      </c>
    </row>
    <row r="61" spans="1:20" s="23" customFormat="1" ht="27" customHeight="1" x14ac:dyDescent="0.3">
      <c r="A61" s="49"/>
      <c r="B61" s="18" t="str">
        <f>[3]SI!A58</f>
        <v>SI-PY.6.2 Revistas Científicas</v>
      </c>
      <c r="C61" s="18"/>
      <c r="D61" s="30" t="s">
        <v>57</v>
      </c>
      <c r="E61" s="30">
        <f>+[2]SI!B58</f>
        <v>0</v>
      </c>
      <c r="F61" s="30">
        <f>+[2]SI!C58</f>
        <v>2</v>
      </c>
      <c r="G61" s="19">
        <f>+[2]SI!E58+[2]SI!G58</f>
        <v>1</v>
      </c>
      <c r="H61" s="30">
        <v>1</v>
      </c>
      <c r="I61" s="48">
        <f>'[2]METAS SI'!J29</f>
        <v>0</v>
      </c>
      <c r="J61" s="20">
        <f t="shared" si="34"/>
        <v>0</v>
      </c>
      <c r="K61" s="21" t="str">
        <f t="shared" si="0"/>
        <v>MUY BAJO</v>
      </c>
      <c r="L61" s="20">
        <f t="shared" si="35"/>
        <v>1.0132053419518789</v>
      </c>
      <c r="M61" s="21" t="str">
        <f t="shared" si="1"/>
        <v>MUY ALTO</v>
      </c>
      <c r="N61" s="20">
        <f t="shared" si="36"/>
        <v>0</v>
      </c>
      <c r="O61" s="21" t="str">
        <f t="shared" si="2"/>
        <v>MUY BAJO</v>
      </c>
      <c r="P61" s="22">
        <v>214</v>
      </c>
      <c r="Q61" s="22">
        <v>211.21088800000001</v>
      </c>
      <c r="R61" s="22">
        <v>-2.7891119999999887</v>
      </c>
      <c r="S61" s="22">
        <v>-3</v>
      </c>
      <c r="T61" s="22">
        <v>217</v>
      </c>
    </row>
    <row r="62" spans="1:20" s="23" customFormat="1" ht="38.4" customHeight="1" x14ac:dyDescent="0.3">
      <c r="A62" s="49"/>
      <c r="B62" s="18" t="str">
        <f>[3]SI!A59</f>
        <v>SI-PY.6.3 Publicación de libros desde la Editorial de la Universidad</v>
      </c>
      <c r="C62" s="18"/>
      <c r="D62" s="30" t="s">
        <v>58</v>
      </c>
      <c r="E62" s="30">
        <f>+[2]SI!B59</f>
        <v>54</v>
      </c>
      <c r="F62" s="30">
        <f>+[2]SI!C59</f>
        <v>127</v>
      </c>
      <c r="G62" s="19">
        <f>+[2]SI!B59+[2]SI!E59+[2]SI!G59</f>
        <v>79</v>
      </c>
      <c r="H62" s="30">
        <v>13</v>
      </c>
      <c r="I62" s="48">
        <f>'[2]METAS SI'!J30</f>
        <v>10</v>
      </c>
      <c r="J62" s="20">
        <f t="shared" si="34"/>
        <v>0.76923076923076927</v>
      </c>
      <c r="K62" s="21" t="str">
        <f t="shared" si="0"/>
        <v>ALTO</v>
      </c>
      <c r="L62" s="20">
        <f t="shared" si="35"/>
        <v>0.5599916568044655</v>
      </c>
      <c r="M62" s="21" t="str">
        <f t="shared" si="1"/>
        <v>MEDIO</v>
      </c>
      <c r="N62" s="20">
        <f t="shared" si="36"/>
        <v>0.43076281292651197</v>
      </c>
      <c r="O62" s="21" t="str">
        <f t="shared" si="2"/>
        <v>MEDIO</v>
      </c>
      <c r="P62" s="22">
        <v>247</v>
      </c>
      <c r="Q62" s="22">
        <v>441.07799999999997</v>
      </c>
      <c r="R62" s="22">
        <v>194.07799999999997</v>
      </c>
      <c r="S62" s="22">
        <v>-2</v>
      </c>
      <c r="T62" s="22">
        <v>249</v>
      </c>
    </row>
    <row r="63" spans="1:20" ht="27" customHeight="1" thickBot="1" x14ac:dyDescent="0.35">
      <c r="A63" s="53"/>
      <c r="B63" s="25" t="s">
        <v>59</v>
      </c>
      <c r="C63" s="25"/>
      <c r="D63" s="35"/>
      <c r="E63" s="35"/>
      <c r="F63" s="35"/>
      <c r="G63" s="35"/>
      <c r="H63" s="35"/>
      <c r="I63" s="35"/>
      <c r="J63" s="36">
        <f>AVERAGE(J60:J62)</f>
        <v>0.37762237762237766</v>
      </c>
      <c r="K63" s="21" t="str">
        <f t="shared" si="0"/>
        <v>BAJO</v>
      </c>
      <c r="L63" s="36">
        <f>AVERAGE(L60:L62)</f>
        <v>0.70369192887837739</v>
      </c>
      <c r="M63" s="21" t="str">
        <f t="shared" si="1"/>
        <v>ALTO</v>
      </c>
      <c r="N63" s="36">
        <f>AVERAGE(N60:N62)</f>
        <v>0.20878503314262978</v>
      </c>
      <c r="O63" s="21" t="str">
        <f t="shared" si="2"/>
        <v>BAJO</v>
      </c>
      <c r="P63" s="28">
        <v>674</v>
      </c>
      <c r="Q63" s="28">
        <v>1048.288888</v>
      </c>
      <c r="R63" s="28">
        <v>374.28888799999999</v>
      </c>
      <c r="S63" s="28">
        <v>-5</v>
      </c>
      <c r="T63" s="28">
        <v>679</v>
      </c>
    </row>
    <row r="64" spans="1:20" ht="31.95" customHeight="1" x14ac:dyDescent="0.3">
      <c r="A64" s="41"/>
      <c r="B64" s="42" t="s">
        <v>60</v>
      </c>
      <c r="C64" s="42"/>
      <c r="D64" s="43"/>
      <c r="E64" s="43"/>
      <c r="F64" s="43"/>
      <c r="G64" s="43"/>
      <c r="H64" s="43"/>
      <c r="I64" s="43"/>
      <c r="J64" s="44">
        <f>AVERAGE(J63,J59,J57,J54,J40,J32)</f>
        <v>1.0483458132613428</v>
      </c>
      <c r="K64" s="21" t="str">
        <f t="shared" si="0"/>
        <v>MUY ALTO</v>
      </c>
      <c r="L64" s="44">
        <f>AVERAGE(L63,L59,L57,L54,L40,L32)</f>
        <v>0.48475887245233906</v>
      </c>
      <c r="M64" s="21" t="str">
        <f t="shared" si="1"/>
        <v>MEDIO</v>
      </c>
      <c r="N64" s="44">
        <f>AVERAGE(N63,N59,N57,N54,N40,N32)</f>
        <v>0.44863847798287843</v>
      </c>
      <c r="O64" s="21" t="str">
        <f t="shared" si="2"/>
        <v>MEDIO</v>
      </c>
      <c r="P64" s="45">
        <v>8599</v>
      </c>
      <c r="Q64" s="45">
        <v>16403.143629000002</v>
      </c>
      <c r="R64" s="45">
        <v>7804.1436290000001</v>
      </c>
      <c r="S64" s="45">
        <v>-98</v>
      </c>
      <c r="T64" s="45">
        <v>8697</v>
      </c>
    </row>
    <row r="65" spans="1:20" s="23" customFormat="1" ht="31.95" customHeight="1" x14ac:dyDescent="0.3">
      <c r="A65" s="54" t="s">
        <v>61</v>
      </c>
      <c r="B65" s="18" t="str">
        <f>[3]SP!A6</f>
        <v>SP-PY.1.1 Fortalecimiento de la gestión de la Internacionalización</v>
      </c>
      <c r="C65" s="18"/>
      <c r="D65" s="30" t="s">
        <v>62</v>
      </c>
      <c r="E65" s="30">
        <f>+[2]SP!B6</f>
        <v>9</v>
      </c>
      <c r="F65" s="30">
        <f>+[2]SP!C6</f>
        <v>69</v>
      </c>
      <c r="G65" s="19">
        <f t="shared" ref="G65:G67" si="37">+F65-E65</f>
        <v>60</v>
      </c>
      <c r="H65" s="47">
        <v>9</v>
      </c>
      <c r="I65" s="48">
        <f>'[2]METAS SP'!J2</f>
        <v>10</v>
      </c>
      <c r="J65" s="20">
        <f t="shared" ref="J65:J68" si="38">+I65/H65</f>
        <v>1.1111111111111112</v>
      </c>
      <c r="K65" s="21" t="str">
        <f t="shared" si="0"/>
        <v>MUY ALTO</v>
      </c>
      <c r="L65" s="20">
        <f t="shared" ref="L65:L68" si="39">+P65/Q65</f>
        <v>0.39506172839506171</v>
      </c>
      <c r="M65" s="21" t="str">
        <f t="shared" si="1"/>
        <v>BAJO</v>
      </c>
      <c r="N65" s="20">
        <f t="shared" ref="N65:N68" si="40">+J65*L65</f>
        <v>0.43895747599451301</v>
      </c>
      <c r="O65" s="21" t="str">
        <f t="shared" si="2"/>
        <v>MEDIO</v>
      </c>
      <c r="P65" s="22">
        <v>32</v>
      </c>
      <c r="Q65" s="22">
        <v>81</v>
      </c>
      <c r="R65" s="22">
        <v>49</v>
      </c>
      <c r="S65" s="22">
        <v>-1</v>
      </c>
      <c r="T65" s="22">
        <v>33</v>
      </c>
    </row>
    <row r="66" spans="1:20" s="23" customFormat="1" ht="31.95" customHeight="1" x14ac:dyDescent="0.3">
      <c r="A66" s="55"/>
      <c r="B66" s="18" t="str">
        <f>[3]SP!A7</f>
        <v>SP-PY.1.2 Fomento a la internacionalización en casa</v>
      </c>
      <c r="C66" s="18"/>
      <c r="D66" s="30" t="s">
        <v>63</v>
      </c>
      <c r="E66" s="30">
        <f>+[2]SP!B7</f>
        <v>43</v>
      </c>
      <c r="F66" s="30">
        <f>+[2]SP!C7</f>
        <v>88</v>
      </c>
      <c r="G66" s="19">
        <f t="shared" si="37"/>
        <v>45</v>
      </c>
      <c r="H66" s="47">
        <v>9</v>
      </c>
      <c r="I66" s="48">
        <f>'[2]METAS SP'!J3</f>
        <v>31</v>
      </c>
      <c r="J66" s="20">
        <f t="shared" si="38"/>
        <v>3.4444444444444446</v>
      </c>
      <c r="K66" s="21" t="str">
        <f t="shared" si="0"/>
        <v>MUY ALTO</v>
      </c>
      <c r="L66" s="20">
        <f t="shared" si="39"/>
        <v>0.67142857142857137</v>
      </c>
      <c r="M66" s="21" t="str">
        <f t="shared" si="1"/>
        <v>ALTO</v>
      </c>
      <c r="N66" s="20">
        <f t="shared" si="40"/>
        <v>2.3126984126984125</v>
      </c>
      <c r="O66" s="21" t="str">
        <f t="shared" si="2"/>
        <v>MUY ALTO</v>
      </c>
      <c r="P66" s="22">
        <v>94</v>
      </c>
      <c r="Q66" s="22">
        <v>140</v>
      </c>
      <c r="R66" s="22">
        <v>46</v>
      </c>
      <c r="S66" s="22">
        <v>-3</v>
      </c>
      <c r="T66" s="22">
        <v>97</v>
      </c>
    </row>
    <row r="67" spans="1:20" s="23" customFormat="1" ht="31.95" customHeight="1" x14ac:dyDescent="0.3">
      <c r="A67" s="55"/>
      <c r="B67" s="18" t="str">
        <f>[3]SP!A8</f>
        <v>SP-PY.1.3 Fortalecimiento de la articulación interinstitucional</v>
      </c>
      <c r="C67" s="18"/>
      <c r="D67" s="30" t="s">
        <v>62</v>
      </c>
      <c r="E67" s="30">
        <f>+[2]SP!B8</f>
        <v>55</v>
      </c>
      <c r="F67" s="30">
        <f>+[2]SP!C8</f>
        <v>105</v>
      </c>
      <c r="G67" s="19">
        <f t="shared" si="37"/>
        <v>50</v>
      </c>
      <c r="H67" s="47">
        <v>8</v>
      </c>
      <c r="I67" s="48">
        <f>'[2]METAS SP'!J4</f>
        <v>15</v>
      </c>
      <c r="J67" s="20">
        <f t="shared" si="38"/>
        <v>1.875</v>
      </c>
      <c r="K67" s="21" t="str">
        <f t="shared" si="0"/>
        <v>MUY ALTO</v>
      </c>
      <c r="L67" s="20">
        <f t="shared" si="39"/>
        <v>0.14736842105263157</v>
      </c>
      <c r="M67" s="21" t="str">
        <f t="shared" si="1"/>
        <v>MUY BAJO</v>
      </c>
      <c r="N67" s="20">
        <f t="shared" si="40"/>
        <v>0.27631578947368418</v>
      </c>
      <c r="O67" s="21" t="str">
        <f t="shared" si="2"/>
        <v>BAJO</v>
      </c>
      <c r="P67" s="22">
        <v>14</v>
      </c>
      <c r="Q67" s="22">
        <v>95</v>
      </c>
      <c r="R67" s="22">
        <v>81</v>
      </c>
      <c r="S67" s="22">
        <v>0</v>
      </c>
      <c r="T67" s="22">
        <v>14</v>
      </c>
    </row>
    <row r="68" spans="1:20" s="23" customFormat="1" ht="31.95" customHeight="1" x14ac:dyDescent="0.3">
      <c r="A68" s="55"/>
      <c r="B68" s="18" t="str">
        <f>[3]SP!A9</f>
        <v>SP-PY.1.4 Fortalecimiento de la movilidad académica e investigativa</v>
      </c>
      <c r="C68" s="18"/>
      <c r="D68" s="30" t="s">
        <v>64</v>
      </c>
      <c r="E68" s="30">
        <f>+[2]SP!B9</f>
        <v>559</v>
      </c>
      <c r="F68" s="30">
        <f>+[2]SP!C9</f>
        <v>1309</v>
      </c>
      <c r="G68" s="30">
        <f>+F68-E68</f>
        <v>750</v>
      </c>
      <c r="H68" s="47">
        <v>145</v>
      </c>
      <c r="I68" s="48">
        <f>'[2]METAS SP'!J5</f>
        <v>936</v>
      </c>
      <c r="J68" s="20">
        <f t="shared" si="38"/>
        <v>6.455172413793103</v>
      </c>
      <c r="K68" s="21" t="str">
        <f t="shared" ref="K68:K185" si="41">IF(J68&lt;=20%,"MUY BAJO",IF(AND(J68&gt;20%,J68&lt;=40%),"BAJO",IF(AND(J68&gt;40%,J68&lt;=60%),"MEDIO",IF(AND(J68&gt;60%,J68&lt;=80%),"ALTO","MUY ALTO"))))</f>
        <v>MUY ALTO</v>
      </c>
      <c r="L68" s="20">
        <f t="shared" si="39"/>
        <v>8.4517066516414108E-2</v>
      </c>
      <c r="M68" s="21" t="str">
        <f t="shared" ref="M68:M185" si="42">IF(L68&lt;=20%,"MUY BAJO",IF(AND(L68&gt;20%,L68&lt;=40%),"BAJO",IF(AND(L68&gt;40%,L68&lt;=60%),"MEDIO",IF(AND(L68&gt;60%,L68&lt;=80%),"ALTO","MUY ALTO"))))</f>
        <v>MUY BAJO</v>
      </c>
      <c r="N68" s="20">
        <f t="shared" si="40"/>
        <v>0.54557223627147311</v>
      </c>
      <c r="O68" s="21" t="str">
        <f t="shared" ref="O68:O184" si="43">IF(N68&lt;=20%,"MUY BAJO",IF(AND(N68&gt;20%,N68&lt;=40%),"BAJO",IF(AND(N68&gt;40%,N68&lt;=60%),"MEDIO",IF(AND(N68&gt;60%,N68&lt;=80%),"ALTO","MUY ALTO"))))</f>
        <v>MEDIO</v>
      </c>
      <c r="P68" s="22">
        <v>57</v>
      </c>
      <c r="Q68" s="22">
        <v>674.42</v>
      </c>
      <c r="R68" s="22">
        <v>617.41999999999996</v>
      </c>
      <c r="S68" s="22">
        <v>0</v>
      </c>
      <c r="T68" s="22">
        <v>57</v>
      </c>
    </row>
    <row r="69" spans="1:20" ht="28.2" customHeight="1" thickBot="1" x14ac:dyDescent="0.35">
      <c r="A69" s="55"/>
      <c r="B69" s="25" t="s">
        <v>65</v>
      </c>
      <c r="C69" s="25"/>
      <c r="D69" s="35"/>
      <c r="E69" s="35"/>
      <c r="F69" s="35"/>
      <c r="G69" s="35"/>
      <c r="H69" s="35"/>
      <c r="I69" s="35"/>
      <c r="J69" s="36">
        <f>AVERAGE(J65:J68)</f>
        <v>3.2214319923371644</v>
      </c>
      <c r="K69" s="21" t="str">
        <f t="shared" si="41"/>
        <v>MUY ALTO</v>
      </c>
      <c r="L69" s="36">
        <f>AVERAGE(L65:L68)</f>
        <v>0.32459394684816967</v>
      </c>
      <c r="M69" s="21" t="str">
        <f t="shared" si="42"/>
        <v>BAJO</v>
      </c>
      <c r="N69" s="36">
        <f>AVERAGE(N65:N68)</f>
        <v>0.89338597860952063</v>
      </c>
      <c r="O69" s="21" t="str">
        <f t="shared" si="43"/>
        <v>MUY ALTO</v>
      </c>
      <c r="P69" s="28">
        <v>197</v>
      </c>
      <c r="Q69" s="28">
        <v>990.42</v>
      </c>
      <c r="R69" s="28">
        <v>793.42</v>
      </c>
      <c r="S69" s="28">
        <v>-4</v>
      </c>
      <c r="T69" s="28">
        <v>201</v>
      </c>
    </row>
    <row r="70" spans="1:20" s="23" customFormat="1" ht="28.2" customHeight="1" x14ac:dyDescent="0.3">
      <c r="A70" s="55"/>
      <c r="B70" s="18" t="str">
        <f>[3]SP!$A$15</f>
        <v>SP-PY.2.1 Operación y desarrollo del Centro de Emprendimiento e Innovación</v>
      </c>
      <c r="C70" s="18"/>
      <c r="D70" s="30" t="s">
        <v>66</v>
      </c>
      <c r="E70" s="30">
        <f>+[2]SP!B15</f>
        <v>130</v>
      </c>
      <c r="F70" s="30">
        <f>+[2]SP!C15</f>
        <v>130</v>
      </c>
      <c r="G70" s="30">
        <f>+F70</f>
        <v>130</v>
      </c>
      <c r="H70" s="56">
        <v>130</v>
      </c>
      <c r="I70" s="48">
        <f>'[2]METAS SP'!J6</f>
        <v>112</v>
      </c>
      <c r="J70" s="20">
        <f t="shared" ref="J70:J86" si="44">+I70/H70</f>
        <v>0.86153846153846159</v>
      </c>
      <c r="K70" s="21" t="str">
        <f t="shared" si="41"/>
        <v>MUY ALTO</v>
      </c>
      <c r="L70" s="20">
        <f t="shared" ref="L70:L87" si="45">+P70/Q70</f>
        <v>0.36614173228346458</v>
      </c>
      <c r="M70" s="21" t="str">
        <f t="shared" si="42"/>
        <v>BAJO</v>
      </c>
      <c r="N70" s="20">
        <f t="shared" ref="N70:N87" si="46">+J70*L70</f>
        <v>0.31544518473652333</v>
      </c>
      <c r="O70" s="21" t="str">
        <f t="shared" si="43"/>
        <v>BAJO</v>
      </c>
      <c r="P70" s="22">
        <v>279</v>
      </c>
      <c r="Q70" s="22">
        <v>762</v>
      </c>
      <c r="R70" s="22">
        <v>483</v>
      </c>
      <c r="S70" s="22">
        <v>-5</v>
      </c>
      <c r="T70" s="22">
        <v>284</v>
      </c>
    </row>
    <row r="71" spans="1:20" s="23" customFormat="1" ht="32.4" customHeight="1" x14ac:dyDescent="0.3">
      <c r="A71" s="55"/>
      <c r="B71" s="18" t="str">
        <f>[3]SP!$A$15</f>
        <v>SP-PY.2.1 Operación y desarrollo del Centro de Emprendimiento e Innovación</v>
      </c>
      <c r="C71" s="18"/>
      <c r="D71" s="30" t="s">
        <v>67</v>
      </c>
      <c r="E71" s="30">
        <f>+[2]SP!B16</f>
        <v>14</v>
      </c>
      <c r="F71" s="30">
        <f>+[2]SP!C16</f>
        <v>21</v>
      </c>
      <c r="G71" s="19">
        <f t="shared" ref="G71:H90" si="47">+F71-E71</f>
        <v>7</v>
      </c>
      <c r="H71" s="57">
        <v>17</v>
      </c>
      <c r="I71" s="48">
        <f>'[2]METAS SP'!J7</f>
        <v>75</v>
      </c>
      <c r="J71" s="20">
        <f t="shared" si="44"/>
        <v>4.4117647058823533</v>
      </c>
      <c r="K71" s="21" t="str">
        <f t="shared" si="41"/>
        <v>MUY ALTO</v>
      </c>
      <c r="L71" s="20"/>
      <c r="M71" s="21"/>
      <c r="N71" s="20"/>
      <c r="O71" s="21"/>
      <c r="P71" s="50"/>
      <c r="Q71" s="50"/>
      <c r="R71" s="50"/>
      <c r="S71" s="50"/>
      <c r="T71" s="50"/>
    </row>
    <row r="72" spans="1:20" s="23" customFormat="1" ht="28.2" customHeight="1" x14ac:dyDescent="0.3">
      <c r="A72" s="55"/>
      <c r="B72" s="18" t="str">
        <f>[3]SP!$A$15</f>
        <v>SP-PY.2.1 Operación y desarrollo del Centro de Emprendimiento e Innovación</v>
      </c>
      <c r="C72" s="18"/>
      <c r="D72" s="30" t="s">
        <v>68</v>
      </c>
      <c r="E72" s="30">
        <f>+[2]SP!B17</f>
        <v>0</v>
      </c>
      <c r="F72" s="30">
        <f>+[2]SP!C17</f>
        <v>0</v>
      </c>
      <c r="G72" s="19">
        <f t="shared" si="47"/>
        <v>0</v>
      </c>
      <c r="H72" s="19">
        <f t="shared" si="47"/>
        <v>0</v>
      </c>
      <c r="I72" s="48">
        <f>'[2]METAS SP'!J8</f>
        <v>327</v>
      </c>
      <c r="J72" s="20">
        <v>0</v>
      </c>
      <c r="K72" s="21" t="str">
        <f t="shared" si="41"/>
        <v>MUY BAJO</v>
      </c>
      <c r="L72" s="20"/>
      <c r="M72" s="21"/>
      <c r="N72" s="20"/>
      <c r="O72" s="21"/>
      <c r="P72" s="50"/>
      <c r="Q72" s="50"/>
      <c r="R72" s="50"/>
      <c r="S72" s="50"/>
      <c r="T72" s="50"/>
    </row>
    <row r="73" spans="1:20" s="23" customFormat="1" ht="28.2" customHeight="1" x14ac:dyDescent="0.3">
      <c r="A73" s="55"/>
      <c r="B73" s="18" t="str">
        <f>[3]SP!$A$15</f>
        <v>SP-PY.2.1 Operación y desarrollo del Centro de Emprendimiento e Innovación</v>
      </c>
      <c r="C73" s="18"/>
      <c r="D73" s="30" t="s">
        <v>69</v>
      </c>
      <c r="E73" s="30">
        <f>+[2]SP!B18</f>
        <v>3</v>
      </c>
      <c r="F73" s="30">
        <f>+[2]SP!C18</f>
        <v>8</v>
      </c>
      <c r="G73" s="19">
        <f t="shared" si="47"/>
        <v>5</v>
      </c>
      <c r="H73" s="57">
        <v>1</v>
      </c>
      <c r="I73" s="48">
        <f>'[2]METAS SP'!J9</f>
        <v>0</v>
      </c>
      <c r="J73" s="20">
        <f t="shared" si="44"/>
        <v>0</v>
      </c>
      <c r="K73" s="21" t="str">
        <f t="shared" si="41"/>
        <v>MUY BAJO</v>
      </c>
      <c r="L73" s="20"/>
      <c r="M73" s="21"/>
      <c r="N73" s="20"/>
      <c r="O73" s="21"/>
      <c r="P73" s="22">
        <v>0</v>
      </c>
      <c r="Q73" s="22">
        <v>50</v>
      </c>
      <c r="R73" s="22">
        <v>50</v>
      </c>
      <c r="S73" s="22">
        <v>0</v>
      </c>
      <c r="T73" s="22">
        <v>0</v>
      </c>
    </row>
    <row r="74" spans="1:20" s="23" customFormat="1" ht="28.2" customHeight="1" x14ac:dyDescent="0.3">
      <c r="A74" s="55"/>
      <c r="B74" s="18" t="str">
        <f>[3]SP!$A$19</f>
        <v xml:space="preserve">SP-PY.2.2 Operación y desarrollo del Consultorio Empresarial y Contable </v>
      </c>
      <c r="C74" s="18"/>
      <c r="D74" s="30" t="s">
        <v>70</v>
      </c>
      <c r="E74" s="30">
        <f>+[2]SP!B19</f>
        <v>1974</v>
      </c>
      <c r="F74" s="30">
        <f>+[2]SP!C19</f>
        <v>5115.5712000000003</v>
      </c>
      <c r="G74" s="30">
        <f>+F74-E74</f>
        <v>3141.5712000000003</v>
      </c>
      <c r="H74" s="57">
        <v>2960</v>
      </c>
      <c r="I74" s="48">
        <f>'[2]METAS SP'!J10</f>
        <v>2507</v>
      </c>
      <c r="J74" s="20">
        <f t="shared" si="44"/>
        <v>0.8469594594594595</v>
      </c>
      <c r="K74" s="21" t="str">
        <f t="shared" si="41"/>
        <v>MUY ALTO</v>
      </c>
      <c r="L74" s="20">
        <f t="shared" si="45"/>
        <v>0.30449826989619377</v>
      </c>
      <c r="M74" s="21" t="str">
        <f t="shared" si="42"/>
        <v>BAJO</v>
      </c>
      <c r="N74" s="20">
        <f t="shared" si="46"/>
        <v>0.25789769007762087</v>
      </c>
      <c r="O74" s="21" t="str">
        <f t="shared" si="43"/>
        <v>BAJO</v>
      </c>
      <c r="P74" s="22">
        <v>88</v>
      </c>
      <c r="Q74" s="22">
        <v>289</v>
      </c>
      <c r="R74" s="22">
        <v>201</v>
      </c>
      <c r="S74" s="22">
        <v>0</v>
      </c>
      <c r="T74" s="22">
        <v>88</v>
      </c>
    </row>
    <row r="75" spans="1:20" s="23" customFormat="1" ht="28.2" customHeight="1" x14ac:dyDescent="0.3">
      <c r="A75" s="55"/>
      <c r="B75" s="18" t="str">
        <f>[3]SP!$A$19</f>
        <v xml:space="preserve">SP-PY.2.2 Operación y desarrollo del Consultorio Empresarial y Contable </v>
      </c>
      <c r="C75" s="18"/>
      <c r="D75" s="30" t="s">
        <v>71</v>
      </c>
      <c r="E75" s="30">
        <f>+[2]SP!B20</f>
        <v>75</v>
      </c>
      <c r="F75" s="30">
        <f>+[2]SP!C20</f>
        <v>96.024993749999993</v>
      </c>
      <c r="G75" s="30">
        <f t="shared" si="47"/>
        <v>21.024993749999993</v>
      </c>
      <c r="H75" s="57">
        <v>83</v>
      </c>
      <c r="I75" s="48">
        <f>'[2]METAS SP'!J11</f>
        <v>72</v>
      </c>
      <c r="J75" s="20">
        <f t="shared" si="44"/>
        <v>0.86746987951807231</v>
      </c>
      <c r="K75" s="21" t="str">
        <f t="shared" si="41"/>
        <v>MUY ALTO</v>
      </c>
      <c r="L75" s="20"/>
      <c r="M75" s="21"/>
      <c r="N75" s="20"/>
      <c r="O75" s="21"/>
      <c r="P75" s="50"/>
      <c r="Q75" s="50"/>
      <c r="R75" s="50"/>
      <c r="S75" s="50"/>
      <c r="T75" s="50"/>
    </row>
    <row r="76" spans="1:20" s="23" customFormat="1" ht="28.2" customHeight="1" x14ac:dyDescent="0.3">
      <c r="A76" s="55"/>
      <c r="B76" s="18" t="str">
        <f>[3]SP!$A$19</f>
        <v xml:space="preserve">SP-PY.2.2 Operación y desarrollo del Consultorio Empresarial y Contable </v>
      </c>
      <c r="C76" s="18"/>
      <c r="D76" s="30" t="s">
        <v>72</v>
      </c>
      <c r="E76" s="30">
        <f>+[2]SP!B21</f>
        <v>6624</v>
      </c>
      <c r="F76" s="30">
        <f>+[2]SP!C21</f>
        <v>16480.9728</v>
      </c>
      <c r="G76" s="30">
        <f t="shared" si="47"/>
        <v>9856.9727999999996</v>
      </c>
      <c r="H76" s="57">
        <v>9538</v>
      </c>
      <c r="I76" s="48">
        <f>'[2]METAS SP'!J12</f>
        <v>3504</v>
      </c>
      <c r="J76" s="20">
        <f t="shared" si="44"/>
        <v>0.36737261480394212</v>
      </c>
      <c r="K76" s="21" t="str">
        <f t="shared" si="41"/>
        <v>BAJO</v>
      </c>
      <c r="L76" s="20"/>
      <c r="M76" s="21"/>
      <c r="N76" s="20"/>
      <c r="O76" s="21"/>
      <c r="P76" s="50"/>
      <c r="Q76" s="50"/>
      <c r="R76" s="50"/>
      <c r="S76" s="50"/>
      <c r="T76" s="50"/>
    </row>
    <row r="77" spans="1:20" s="23" customFormat="1" ht="28.2" customHeight="1" x14ac:dyDescent="0.3">
      <c r="A77" s="55"/>
      <c r="B77" s="18" t="str">
        <f>[3]SP!A22</f>
        <v xml:space="preserve">SP-PY.2.3 Unidades de Servicios de Atención Psicológica (USAP): Consultorio clínico Neiva. </v>
      </c>
      <c r="C77" s="18"/>
      <c r="D77" s="30" t="s">
        <v>73</v>
      </c>
      <c r="E77" s="30">
        <f>+[2]SP!B22</f>
        <v>0</v>
      </c>
      <c r="F77" s="30">
        <f>+[2]SP!C22</f>
        <v>512</v>
      </c>
      <c r="G77" s="19">
        <f t="shared" si="47"/>
        <v>512</v>
      </c>
      <c r="H77" s="52">
        <v>128</v>
      </c>
      <c r="I77" s="48">
        <f>'[2]METAS SP'!J13</f>
        <v>408</v>
      </c>
      <c r="J77" s="20">
        <f t="shared" si="44"/>
        <v>3.1875</v>
      </c>
      <c r="K77" s="21" t="str">
        <f t="shared" si="41"/>
        <v>MUY ALTO</v>
      </c>
      <c r="L77" s="20">
        <f t="shared" si="45"/>
        <v>0.19070242751753114</v>
      </c>
      <c r="M77" s="21" t="str">
        <f t="shared" si="42"/>
        <v>MUY BAJO</v>
      </c>
      <c r="N77" s="20">
        <f t="shared" si="46"/>
        <v>0.60786398771213046</v>
      </c>
      <c r="O77" s="21" t="str">
        <f t="shared" si="43"/>
        <v>ALTO</v>
      </c>
      <c r="P77" s="22">
        <v>23</v>
      </c>
      <c r="Q77" s="22">
        <v>120.60675000000001</v>
      </c>
      <c r="R77" s="22">
        <v>97.606750000000005</v>
      </c>
      <c r="S77" s="22">
        <v>0</v>
      </c>
      <c r="T77" s="22">
        <v>23</v>
      </c>
    </row>
    <row r="78" spans="1:20" s="23" customFormat="1" ht="28.2" customHeight="1" x14ac:dyDescent="0.3">
      <c r="A78" s="55"/>
      <c r="B78" s="18" t="str">
        <f>[3]SP!A23</f>
        <v>SP-PY.2.4 Unidades de Servicios de Atención Psicológica (USAP): Orientación y acompañamiento psicosocial Neiva</v>
      </c>
      <c r="C78" s="18"/>
      <c r="D78" s="30" t="s">
        <v>73</v>
      </c>
      <c r="E78" s="30">
        <f>+[2]SP!B23</f>
        <v>1614</v>
      </c>
      <c r="F78" s="30">
        <f>+[2]SP!C23</f>
        <v>9684</v>
      </c>
      <c r="G78" s="19">
        <f t="shared" si="47"/>
        <v>8070</v>
      </c>
      <c r="H78" s="52">
        <v>4842</v>
      </c>
      <c r="I78" s="48">
        <f>'[2]METAS SP'!J14</f>
        <v>14089</v>
      </c>
      <c r="J78" s="20">
        <f t="shared" si="44"/>
        <v>2.909748038000826</v>
      </c>
      <c r="K78" s="21" t="str">
        <f t="shared" si="41"/>
        <v>MUY ALTO</v>
      </c>
      <c r="L78" s="20">
        <f t="shared" si="45"/>
        <v>0.69782453202142325</v>
      </c>
      <c r="M78" s="21" t="str">
        <f t="shared" si="42"/>
        <v>ALTO</v>
      </c>
      <c r="N78" s="20">
        <f t="shared" si="46"/>
        <v>2.0304935629181808</v>
      </c>
      <c r="O78" s="21" t="str">
        <f t="shared" si="43"/>
        <v>MUY ALTO</v>
      </c>
      <c r="P78" s="22">
        <v>80</v>
      </c>
      <c r="Q78" s="22">
        <v>114.642</v>
      </c>
      <c r="R78" s="22">
        <v>34.641999999999996</v>
      </c>
      <c r="S78" s="22">
        <v>-1</v>
      </c>
      <c r="T78" s="22">
        <v>81</v>
      </c>
    </row>
    <row r="79" spans="1:20" s="23" customFormat="1" ht="28.2" customHeight="1" x14ac:dyDescent="0.3">
      <c r="A79" s="55"/>
      <c r="B79" s="18" t="str">
        <f>[3]SP!A24</f>
        <v>SP-PY.2.5 Unidades de Servicios de Atención Psicológica (USAP): Orientación y acompañamiento psicosocial Sedes</v>
      </c>
      <c r="C79" s="18"/>
      <c r="D79" s="30" t="s">
        <v>74</v>
      </c>
      <c r="E79" s="30">
        <f>+[2]SP!B24</f>
        <v>700</v>
      </c>
      <c r="F79" s="30">
        <f>+[2]SP!C24</f>
        <v>9100</v>
      </c>
      <c r="G79" s="19">
        <f t="shared" si="47"/>
        <v>8400</v>
      </c>
      <c r="H79" s="52">
        <v>2800</v>
      </c>
      <c r="I79" s="48">
        <f>'[2]METAS SP'!J15</f>
        <v>3358</v>
      </c>
      <c r="J79" s="20">
        <f t="shared" si="44"/>
        <v>1.1992857142857143</v>
      </c>
      <c r="K79" s="21" t="str">
        <f t="shared" si="41"/>
        <v>MUY ALTO</v>
      </c>
      <c r="L79" s="20">
        <f t="shared" si="45"/>
        <v>0.22825365205843295</v>
      </c>
      <c r="M79" s="21" t="str">
        <f t="shared" si="42"/>
        <v>BAJO</v>
      </c>
      <c r="N79" s="20">
        <f t="shared" si="46"/>
        <v>0.27374134414722068</v>
      </c>
      <c r="O79" s="21" t="str">
        <f t="shared" si="43"/>
        <v>BAJO</v>
      </c>
      <c r="P79" s="22">
        <v>33</v>
      </c>
      <c r="Q79" s="22">
        <v>144.57599999999999</v>
      </c>
      <c r="R79" s="22">
        <v>111.57599999999999</v>
      </c>
      <c r="S79" s="22">
        <v>0</v>
      </c>
      <c r="T79" s="22">
        <v>33</v>
      </c>
    </row>
    <row r="80" spans="1:20" s="23" customFormat="1" ht="28.2" customHeight="1" x14ac:dyDescent="0.3">
      <c r="A80" s="55"/>
      <c r="B80" s="18" t="str">
        <f>[3]SP!$A$25</f>
        <v>SP-PY.2.6 Operación y desarrollo del Centro de Conciliación</v>
      </c>
      <c r="C80" s="18"/>
      <c r="D80" s="30" t="s">
        <v>75</v>
      </c>
      <c r="E80" s="30">
        <f>+[2]SP!B25</f>
        <v>8</v>
      </c>
      <c r="F80" s="30">
        <f>+[2]SP!C25</f>
        <v>20</v>
      </c>
      <c r="G80" s="19">
        <f t="shared" si="47"/>
        <v>12</v>
      </c>
      <c r="H80" s="56">
        <v>14</v>
      </c>
      <c r="I80" s="48">
        <f>'[2]METAS SP'!J16</f>
        <v>3598</v>
      </c>
      <c r="J80" s="20">
        <f t="shared" si="44"/>
        <v>257</v>
      </c>
      <c r="K80" s="21" t="str">
        <f t="shared" si="41"/>
        <v>MUY ALTO</v>
      </c>
      <c r="L80" s="20">
        <f t="shared" si="45"/>
        <v>0.54705882352941182</v>
      </c>
      <c r="M80" s="21" t="str">
        <f t="shared" si="42"/>
        <v>MEDIO</v>
      </c>
      <c r="N80" s="20">
        <f t="shared" si="46"/>
        <v>140.59411764705885</v>
      </c>
      <c r="O80" s="21" t="str">
        <f t="shared" si="43"/>
        <v>MUY ALTO</v>
      </c>
      <c r="P80" s="22">
        <v>93</v>
      </c>
      <c r="Q80" s="22">
        <v>170</v>
      </c>
      <c r="R80" s="22">
        <v>77</v>
      </c>
      <c r="S80" s="22">
        <v>-1</v>
      </c>
      <c r="T80" s="22">
        <v>94</v>
      </c>
    </row>
    <row r="81" spans="1:20" s="23" customFormat="1" ht="28.2" customHeight="1" x14ac:dyDescent="0.3">
      <c r="A81" s="55"/>
      <c r="B81" s="18" t="str">
        <f>[3]SP!$A$25</f>
        <v>SP-PY.2.6 Operación y desarrollo del Centro de Conciliación</v>
      </c>
      <c r="C81" s="18"/>
      <c r="D81" s="30" t="s">
        <v>76</v>
      </c>
      <c r="E81" s="30">
        <f>+[2]SP!B26</f>
        <v>1170</v>
      </c>
      <c r="F81" s="30">
        <f>+[2]SP!C26</f>
        <v>3566</v>
      </c>
      <c r="G81" s="19">
        <f t="shared" si="47"/>
        <v>2396</v>
      </c>
      <c r="H81" s="56">
        <v>1827</v>
      </c>
      <c r="I81" s="48">
        <f>'[2]METAS SP'!J17</f>
        <v>2015</v>
      </c>
      <c r="J81" s="20">
        <f t="shared" si="44"/>
        <v>1.1029009304871373</v>
      </c>
      <c r="K81" s="21" t="str">
        <f t="shared" si="41"/>
        <v>MUY ALTO</v>
      </c>
      <c r="L81" s="20"/>
      <c r="M81" s="21"/>
      <c r="N81" s="20"/>
      <c r="O81" s="21"/>
      <c r="P81" s="50"/>
      <c r="Q81" s="50"/>
      <c r="R81" s="50"/>
      <c r="S81" s="50"/>
      <c r="T81" s="50"/>
    </row>
    <row r="82" spans="1:20" s="23" customFormat="1" ht="28.2" customHeight="1" x14ac:dyDescent="0.3">
      <c r="A82" s="55"/>
      <c r="B82" s="18" t="str">
        <f>[3]SP!$A$25</f>
        <v>SP-PY.2.6 Operación y desarrollo del Centro de Conciliación</v>
      </c>
      <c r="C82" s="18"/>
      <c r="D82" s="30" t="s">
        <v>77</v>
      </c>
      <c r="E82" s="30">
        <f>+[2]SP!B27</f>
        <v>3352</v>
      </c>
      <c r="F82" s="30">
        <f>+[2]SP!C27</f>
        <v>10227</v>
      </c>
      <c r="G82" s="19">
        <f t="shared" si="47"/>
        <v>6875</v>
      </c>
      <c r="H82" s="56">
        <v>5237</v>
      </c>
      <c r="I82" s="48">
        <f>'[2]METAS SP'!J18</f>
        <v>2071</v>
      </c>
      <c r="J82" s="20">
        <f t="shared" si="44"/>
        <v>0.39545541340462098</v>
      </c>
      <c r="K82" s="21" t="str">
        <f t="shared" si="41"/>
        <v>BAJO</v>
      </c>
      <c r="L82" s="20"/>
      <c r="M82" s="21"/>
      <c r="N82" s="20"/>
      <c r="O82" s="21"/>
      <c r="P82" s="50"/>
      <c r="Q82" s="50"/>
      <c r="R82" s="50"/>
      <c r="S82" s="50"/>
      <c r="T82" s="50"/>
    </row>
    <row r="83" spans="1:20" s="23" customFormat="1" ht="28.2" customHeight="1" x14ac:dyDescent="0.3">
      <c r="A83" s="55"/>
      <c r="B83" s="18" t="str">
        <f>[3]SP!$A$25</f>
        <v>SP-PY.2.6 Operación y desarrollo del Centro de Conciliación</v>
      </c>
      <c r="C83" s="18"/>
      <c r="D83" s="30" t="s">
        <v>78</v>
      </c>
      <c r="E83" s="30">
        <f>+[2]SP!B28</f>
        <v>259</v>
      </c>
      <c r="F83" s="30">
        <f>+[2]SP!C28</f>
        <v>1036</v>
      </c>
      <c r="G83" s="19">
        <f t="shared" si="47"/>
        <v>777</v>
      </c>
      <c r="H83" s="56">
        <v>646</v>
      </c>
      <c r="I83" s="48">
        <f>'[2]METAS SP'!J19</f>
        <v>1022</v>
      </c>
      <c r="J83" s="20">
        <f t="shared" si="44"/>
        <v>1.5820433436532508</v>
      </c>
      <c r="K83" s="21" t="str">
        <f t="shared" si="41"/>
        <v>MUY ALTO</v>
      </c>
      <c r="L83" s="20"/>
      <c r="M83" s="21"/>
      <c r="N83" s="20"/>
      <c r="O83" s="21"/>
      <c r="P83" s="50"/>
      <c r="Q83" s="50"/>
      <c r="R83" s="50"/>
      <c r="S83" s="50"/>
      <c r="T83" s="50"/>
    </row>
    <row r="84" spans="1:20" s="23" customFormat="1" ht="28.2" customHeight="1" x14ac:dyDescent="0.3">
      <c r="A84" s="55"/>
      <c r="B84" s="18" t="str">
        <f>[3]SP!$A$25</f>
        <v>SP-PY.2.6 Operación y desarrollo del Centro de Conciliación</v>
      </c>
      <c r="C84" s="18"/>
      <c r="D84" s="30" t="s">
        <v>79</v>
      </c>
      <c r="E84" s="30">
        <f>+[2]SP!B29</f>
        <v>518</v>
      </c>
      <c r="F84" s="30">
        <f>+[2]SP!C29</f>
        <v>2072</v>
      </c>
      <c r="G84" s="19">
        <f t="shared" si="47"/>
        <v>1554</v>
      </c>
      <c r="H84" s="56">
        <v>1554</v>
      </c>
      <c r="I84" s="48">
        <f>'[2]METAS SP'!J20</f>
        <v>681</v>
      </c>
      <c r="J84" s="20">
        <f t="shared" si="44"/>
        <v>0.43822393822393824</v>
      </c>
      <c r="K84" s="21" t="str">
        <f t="shared" si="41"/>
        <v>MEDIO</v>
      </c>
      <c r="L84" s="20"/>
      <c r="M84" s="21"/>
      <c r="N84" s="20"/>
      <c r="O84" s="21"/>
      <c r="P84" s="50"/>
      <c r="Q84" s="50"/>
      <c r="R84" s="50"/>
      <c r="S84" s="50"/>
      <c r="T84" s="50"/>
    </row>
    <row r="85" spans="1:20" s="23" customFormat="1" ht="28.2" customHeight="1" x14ac:dyDescent="0.3">
      <c r="A85" s="55"/>
      <c r="B85" s="18" t="str">
        <f>[3]SP!$A$30</f>
        <v xml:space="preserve">SP-PY.2.7 Operación y desarrollo  del Consultorio Jurídico. </v>
      </c>
      <c r="C85" s="18"/>
      <c r="D85" s="30" t="s">
        <v>80</v>
      </c>
      <c r="E85" s="30">
        <f>+[2]SP!B30</f>
        <v>7100</v>
      </c>
      <c r="F85" s="30">
        <f>+[2]SP!C30</f>
        <v>11434</v>
      </c>
      <c r="G85" s="19">
        <f t="shared" si="47"/>
        <v>4334</v>
      </c>
      <c r="H85" s="56">
        <v>8591</v>
      </c>
      <c r="I85" s="48">
        <f>'[2]METAS SP'!J21</f>
        <v>1158</v>
      </c>
      <c r="J85" s="20">
        <f t="shared" si="44"/>
        <v>0.1347922244209056</v>
      </c>
      <c r="K85" s="21" t="str">
        <f t="shared" si="41"/>
        <v>MUY BAJO</v>
      </c>
      <c r="L85" s="20">
        <f t="shared" si="45"/>
        <v>0.26687116564417179</v>
      </c>
      <c r="M85" s="21" t="str">
        <f t="shared" si="42"/>
        <v>BAJO</v>
      </c>
      <c r="N85" s="20">
        <f t="shared" si="46"/>
        <v>3.5972158050977879E-2</v>
      </c>
      <c r="O85" s="21" t="str">
        <f t="shared" si="43"/>
        <v>MUY BAJO</v>
      </c>
      <c r="P85" s="22">
        <v>87</v>
      </c>
      <c r="Q85" s="22">
        <v>326</v>
      </c>
      <c r="R85" s="22">
        <v>239</v>
      </c>
      <c r="S85" s="22">
        <v>0</v>
      </c>
      <c r="T85" s="22">
        <v>87</v>
      </c>
    </row>
    <row r="86" spans="1:20" s="23" customFormat="1" ht="28.2" customHeight="1" x14ac:dyDescent="0.3">
      <c r="A86" s="55"/>
      <c r="B86" s="18" t="str">
        <f>[3]SP!$A$30</f>
        <v xml:space="preserve">SP-PY.2.7 Operación y desarrollo  del Consultorio Jurídico. </v>
      </c>
      <c r="C86" s="18"/>
      <c r="D86" s="30" t="s">
        <v>68</v>
      </c>
      <c r="E86" s="30">
        <f>+[2]SP!B31</f>
        <v>1100</v>
      </c>
      <c r="F86" s="30">
        <f>+[2]SP!C31</f>
        <v>1771</v>
      </c>
      <c r="G86" s="19">
        <f t="shared" si="47"/>
        <v>671</v>
      </c>
      <c r="H86" s="56">
        <v>1331</v>
      </c>
      <c r="I86" s="48">
        <f>'[2]METAS SP'!J22</f>
        <v>1043</v>
      </c>
      <c r="J86" s="20">
        <f t="shared" si="44"/>
        <v>0.78362133734034556</v>
      </c>
      <c r="K86" s="21" t="str">
        <f t="shared" si="41"/>
        <v>ALTO</v>
      </c>
      <c r="L86" s="20"/>
      <c r="M86" s="21"/>
      <c r="N86" s="20"/>
      <c r="O86" s="21"/>
      <c r="P86" s="50"/>
      <c r="Q86" s="50"/>
      <c r="R86" s="50"/>
      <c r="S86" s="50"/>
      <c r="T86" s="50"/>
    </row>
    <row r="87" spans="1:20" s="23" customFormat="1" ht="28.2" customHeight="1" x14ac:dyDescent="0.3">
      <c r="A87" s="55"/>
      <c r="B87" s="18" t="str">
        <f>[3]SP!$A$32</f>
        <v>SP-PY.2.8 Unidad de desarrollo de software y contenidos digitales</v>
      </c>
      <c r="C87" s="18"/>
      <c r="D87" s="30" t="s">
        <v>81</v>
      </c>
      <c r="E87" s="30">
        <f>+[2]SP!B32</f>
        <v>0</v>
      </c>
      <c r="F87" s="30">
        <f>+[2]SP!C32</f>
        <v>2</v>
      </c>
      <c r="G87" s="19">
        <f t="shared" si="47"/>
        <v>2</v>
      </c>
      <c r="H87" s="56">
        <v>0</v>
      </c>
      <c r="I87" s="48">
        <f>'[2]METAS SP'!J23</f>
        <v>3</v>
      </c>
      <c r="J87" s="20">
        <v>1</v>
      </c>
      <c r="K87" s="21" t="str">
        <f t="shared" si="41"/>
        <v>MUY ALTO</v>
      </c>
      <c r="L87" s="20">
        <f t="shared" si="45"/>
        <v>0.94736842105263153</v>
      </c>
      <c r="M87" s="21" t="str">
        <f t="shared" si="42"/>
        <v>MUY ALTO</v>
      </c>
      <c r="N87" s="20">
        <f t="shared" si="46"/>
        <v>0.94736842105263153</v>
      </c>
      <c r="O87" s="21" t="str">
        <f t="shared" si="43"/>
        <v>MUY ALTO</v>
      </c>
      <c r="P87" s="22">
        <v>72</v>
      </c>
      <c r="Q87" s="22">
        <v>76</v>
      </c>
      <c r="R87" s="22">
        <v>4</v>
      </c>
      <c r="S87" s="22">
        <v>0</v>
      </c>
      <c r="T87" s="22">
        <v>72</v>
      </c>
    </row>
    <row r="88" spans="1:20" s="23" customFormat="1" ht="28.2" customHeight="1" x14ac:dyDescent="0.3">
      <c r="A88" s="55"/>
      <c r="B88" s="18" t="str">
        <f>[3]SP!$A$32</f>
        <v>SP-PY.2.8 Unidad de desarrollo de software y contenidos digitales</v>
      </c>
      <c r="C88" s="18"/>
      <c r="D88" s="30" t="s">
        <v>82</v>
      </c>
      <c r="E88" s="30">
        <f>+[2]SP!B33</f>
        <v>0</v>
      </c>
      <c r="F88" s="30">
        <f>+[2]SP!C33</f>
        <v>1</v>
      </c>
      <c r="G88" s="19">
        <f t="shared" si="47"/>
        <v>1</v>
      </c>
      <c r="H88" s="56">
        <v>0</v>
      </c>
      <c r="I88" s="48">
        <f>'[2]METAS SP'!J24</f>
        <v>4</v>
      </c>
      <c r="J88" s="20">
        <v>1</v>
      </c>
      <c r="K88" s="21" t="str">
        <f t="shared" si="41"/>
        <v>MUY ALTO</v>
      </c>
      <c r="L88" s="20"/>
      <c r="M88" s="21"/>
      <c r="N88" s="20"/>
      <c r="O88" s="21"/>
      <c r="P88" s="50"/>
      <c r="Q88" s="50"/>
      <c r="R88" s="50"/>
      <c r="S88" s="50"/>
      <c r="T88" s="50"/>
    </row>
    <row r="89" spans="1:20" s="23" customFormat="1" ht="28.2" customHeight="1" x14ac:dyDescent="0.3">
      <c r="A89" s="55"/>
      <c r="B89" s="18" t="str">
        <f>[3]SP!$A$32</f>
        <v>SP-PY.2.8 Unidad de desarrollo de software y contenidos digitales</v>
      </c>
      <c r="C89" s="18"/>
      <c r="D89" s="30" t="s">
        <v>83</v>
      </c>
      <c r="E89" s="30">
        <f>+[2]SP!B34</f>
        <v>0</v>
      </c>
      <c r="F89" s="30">
        <f>+[2]SP!C34</f>
        <v>300</v>
      </c>
      <c r="G89" s="19">
        <f t="shared" si="47"/>
        <v>300</v>
      </c>
      <c r="H89" s="56">
        <v>0</v>
      </c>
      <c r="I89" s="48">
        <f>'[2]METAS SP'!J25</f>
        <v>385</v>
      </c>
      <c r="J89" s="20">
        <v>1</v>
      </c>
      <c r="K89" s="21" t="str">
        <f t="shared" si="41"/>
        <v>MUY ALTO</v>
      </c>
      <c r="L89" s="20"/>
      <c r="M89" s="21"/>
      <c r="N89" s="20"/>
      <c r="O89" s="21"/>
      <c r="P89" s="50"/>
      <c r="Q89" s="50"/>
      <c r="R89" s="50"/>
      <c r="S89" s="50"/>
      <c r="T89" s="50"/>
    </row>
    <row r="90" spans="1:20" s="23" customFormat="1" ht="28.2" customHeight="1" x14ac:dyDescent="0.3">
      <c r="A90" s="55"/>
      <c r="B90" s="18" t="str">
        <f>[3]SP!$A$32</f>
        <v>SP-PY.2.8 Unidad de desarrollo de software y contenidos digitales</v>
      </c>
      <c r="C90" s="18"/>
      <c r="D90" s="30" t="s">
        <v>84</v>
      </c>
      <c r="E90" s="30">
        <f>+[2]SP!B35</f>
        <v>0</v>
      </c>
      <c r="F90" s="30">
        <f>+[2]SP!C35</f>
        <v>2</v>
      </c>
      <c r="G90" s="19">
        <f t="shared" si="47"/>
        <v>2</v>
      </c>
      <c r="H90" s="56">
        <v>0</v>
      </c>
      <c r="I90" s="48">
        <f>'[2]METAS SP'!J26</f>
        <v>8</v>
      </c>
      <c r="J90" s="20">
        <v>1</v>
      </c>
      <c r="K90" s="21" t="str">
        <f t="shared" si="41"/>
        <v>MUY ALTO</v>
      </c>
      <c r="L90" s="20"/>
      <c r="M90" s="21"/>
      <c r="N90" s="20"/>
      <c r="O90" s="21"/>
      <c r="P90" s="50"/>
      <c r="Q90" s="50"/>
      <c r="R90" s="50"/>
      <c r="S90" s="50"/>
      <c r="T90" s="50"/>
    </row>
    <row r="91" spans="1:20" ht="28.2" customHeight="1" thickBot="1" x14ac:dyDescent="0.35">
      <c r="A91" s="55"/>
      <c r="B91" s="25" t="s">
        <v>85</v>
      </c>
      <c r="C91" s="25"/>
      <c r="D91" s="35"/>
      <c r="E91" s="35"/>
      <c r="F91" s="35"/>
      <c r="G91" s="35"/>
      <c r="H91" s="35"/>
      <c r="I91" s="35"/>
      <c r="J91" s="36">
        <f>AVERAGE(J70:J90)</f>
        <v>13.337556002905666</v>
      </c>
      <c r="K91" s="21" t="str">
        <f t="shared" si="41"/>
        <v>MUY ALTO</v>
      </c>
      <c r="L91" s="36">
        <f>AVERAGE(L70:L90)</f>
        <v>0.44358987800040761</v>
      </c>
      <c r="M91" s="21" t="str">
        <f t="shared" si="42"/>
        <v>MEDIO</v>
      </c>
      <c r="N91" s="36">
        <f>AVERAGE(N70:N90)</f>
        <v>18.132862499469269</v>
      </c>
      <c r="O91" s="21" t="str">
        <f t="shared" si="43"/>
        <v>MUY ALTO</v>
      </c>
      <c r="P91" s="28">
        <v>755</v>
      </c>
      <c r="Q91" s="28">
        <v>2052.8247499999998</v>
      </c>
      <c r="R91" s="28">
        <v>1297.82475</v>
      </c>
      <c r="S91" s="28">
        <v>-7</v>
      </c>
      <c r="T91" s="28">
        <v>762</v>
      </c>
    </row>
    <row r="92" spans="1:20" s="23" customFormat="1" ht="28.2" customHeight="1" x14ac:dyDescent="0.3">
      <c r="A92" s="55"/>
      <c r="B92" s="18" t="str">
        <f>[3]SP!$A$41</f>
        <v>SP-PY.3.1 Proyectos de Proyeccion Social</v>
      </c>
      <c r="C92" s="18"/>
      <c r="D92" s="30" t="s">
        <v>86</v>
      </c>
      <c r="E92" s="30">
        <f>+[2]SP!B41</f>
        <v>4</v>
      </c>
      <c r="F92" s="30">
        <f>+[2]SP!C41</f>
        <v>9</v>
      </c>
      <c r="G92" s="19">
        <f t="shared" ref="G92:G105" si="48">+F92-E92</f>
        <v>5</v>
      </c>
      <c r="H92" s="58">
        <v>6</v>
      </c>
      <c r="I92" s="48">
        <f>'[2]METAS SP'!J27</f>
        <v>4</v>
      </c>
      <c r="J92" s="20">
        <f t="shared" ref="J92:J105" si="49">+I92/H92</f>
        <v>0.66666666666666663</v>
      </c>
      <c r="K92" s="21" t="str">
        <f t="shared" si="41"/>
        <v>ALTO</v>
      </c>
      <c r="L92" s="20">
        <f t="shared" ref="L92:L105" si="50">+P92/Q92</f>
        <v>3.0327272727272727</v>
      </c>
      <c r="M92" s="21" t="str">
        <f t="shared" si="42"/>
        <v>MUY ALTO</v>
      </c>
      <c r="N92" s="20">
        <f t="shared" ref="N92:N105" si="51">+J92*L92</f>
        <v>2.0218181818181815</v>
      </c>
      <c r="O92" s="21" t="str">
        <f t="shared" si="43"/>
        <v>MUY ALTO</v>
      </c>
      <c r="P92" s="22">
        <v>1668</v>
      </c>
      <c r="Q92" s="22">
        <v>550</v>
      </c>
      <c r="R92" s="22">
        <v>-1118</v>
      </c>
      <c r="S92" s="22">
        <v>-61</v>
      </c>
      <c r="T92" s="22">
        <v>1729</v>
      </c>
    </row>
    <row r="93" spans="1:20" s="23" customFormat="1" ht="28.2" customHeight="1" x14ac:dyDescent="0.3">
      <c r="A93" s="55"/>
      <c r="B93" s="18" t="str">
        <f>[3]SP!$A$41</f>
        <v>SP-PY.3.1 Proyectos de Proyeccion Social</v>
      </c>
      <c r="C93" s="18"/>
      <c r="D93" s="30" t="s">
        <v>87</v>
      </c>
      <c r="E93" s="30">
        <f>+[2]SP!B42</f>
        <v>46</v>
      </c>
      <c r="F93" s="30">
        <f>+[2]SP!C42</f>
        <v>76</v>
      </c>
      <c r="G93" s="19">
        <f t="shared" si="48"/>
        <v>30</v>
      </c>
      <c r="H93" s="58">
        <v>76</v>
      </c>
      <c r="I93" s="48">
        <f>'[2]METAS SP'!J28</f>
        <v>0</v>
      </c>
      <c r="J93" s="20">
        <f t="shared" si="49"/>
        <v>0</v>
      </c>
      <c r="K93" s="21" t="str">
        <f t="shared" si="41"/>
        <v>MUY BAJO</v>
      </c>
      <c r="L93" s="20">
        <f t="shared" si="50"/>
        <v>0</v>
      </c>
      <c r="M93" s="21" t="str">
        <f t="shared" si="42"/>
        <v>MUY BAJO</v>
      </c>
      <c r="N93" s="20">
        <f t="shared" si="51"/>
        <v>0</v>
      </c>
      <c r="O93" s="21" t="str">
        <f t="shared" si="43"/>
        <v>MUY BAJO</v>
      </c>
      <c r="P93" s="22">
        <v>0</v>
      </c>
      <c r="Q93" s="22">
        <v>600</v>
      </c>
      <c r="R93" s="22">
        <v>600</v>
      </c>
      <c r="S93" s="22">
        <v>0</v>
      </c>
      <c r="T93" s="22">
        <v>0</v>
      </c>
    </row>
    <row r="94" spans="1:20" s="23" customFormat="1" ht="28.2" customHeight="1" x14ac:dyDescent="0.3">
      <c r="A94" s="55"/>
      <c r="B94" s="18" t="str">
        <f>[3]SP!$A$41</f>
        <v>SP-PY.3.1 Proyectos de Proyeccion Social</v>
      </c>
      <c r="C94" s="18"/>
      <c r="D94" s="30" t="s">
        <v>88</v>
      </c>
      <c r="E94" s="30">
        <f>+[2]SP!B43</f>
        <v>67</v>
      </c>
      <c r="F94" s="30">
        <f>+[2]SP!C43</f>
        <v>67</v>
      </c>
      <c r="G94" s="19">
        <f t="shared" si="48"/>
        <v>0</v>
      </c>
      <c r="H94" s="58">
        <v>67</v>
      </c>
      <c r="I94" s="48">
        <f>'[2]METAS SP'!J29</f>
        <v>38</v>
      </c>
      <c r="J94" s="20">
        <f t="shared" si="49"/>
        <v>0.56716417910447758</v>
      </c>
      <c r="K94" s="21" t="str">
        <f t="shared" si="41"/>
        <v>MEDIO</v>
      </c>
      <c r="L94" s="20">
        <f t="shared" si="50"/>
        <v>0</v>
      </c>
      <c r="M94" s="21" t="str">
        <f t="shared" si="42"/>
        <v>MUY BAJO</v>
      </c>
      <c r="N94" s="20">
        <f t="shared" si="51"/>
        <v>0</v>
      </c>
      <c r="O94" s="21" t="str">
        <f t="shared" si="43"/>
        <v>MUY BAJO</v>
      </c>
      <c r="P94" s="22">
        <v>0</v>
      </c>
      <c r="Q94" s="22">
        <v>400</v>
      </c>
      <c r="R94" s="22">
        <v>400</v>
      </c>
      <c r="S94" s="22">
        <v>0</v>
      </c>
      <c r="T94" s="22">
        <v>0</v>
      </c>
    </row>
    <row r="95" spans="1:20" s="23" customFormat="1" ht="28.2" customHeight="1" x14ac:dyDescent="0.3">
      <c r="A95" s="55"/>
      <c r="B95" s="18" t="str">
        <f>[3]SP!$A$44</f>
        <v>SP-PY.3.2 Formación continuada</v>
      </c>
      <c r="C95" s="18"/>
      <c r="D95" s="30" t="s">
        <v>89</v>
      </c>
      <c r="E95" s="30">
        <f>+[2]SP!B44</f>
        <v>29</v>
      </c>
      <c r="F95" s="30">
        <f>+[2]SP!C44</f>
        <v>105</v>
      </c>
      <c r="G95" s="19">
        <f t="shared" si="48"/>
        <v>76</v>
      </c>
      <c r="H95" s="58">
        <v>14</v>
      </c>
      <c r="I95" s="48">
        <f>'[2]METAS SP'!J30</f>
        <v>0</v>
      </c>
      <c r="J95" s="20">
        <f t="shared" si="49"/>
        <v>0</v>
      </c>
      <c r="K95" s="21" t="str">
        <f t="shared" si="41"/>
        <v>MUY BAJO</v>
      </c>
      <c r="L95" s="20">
        <f t="shared" si="50"/>
        <v>0</v>
      </c>
      <c r="M95" s="21" t="str">
        <f t="shared" si="42"/>
        <v>MUY BAJO</v>
      </c>
      <c r="N95" s="20">
        <f t="shared" si="51"/>
        <v>0</v>
      </c>
      <c r="O95" s="21" t="str">
        <f t="shared" si="43"/>
        <v>MUY BAJO</v>
      </c>
      <c r="P95" s="22">
        <v>0</v>
      </c>
      <c r="Q95" s="22">
        <v>700</v>
      </c>
      <c r="R95" s="22">
        <v>700</v>
      </c>
      <c r="S95" s="22">
        <v>0</v>
      </c>
      <c r="T95" s="22">
        <v>0</v>
      </c>
    </row>
    <row r="96" spans="1:20" s="23" customFormat="1" ht="28.2" customHeight="1" x14ac:dyDescent="0.3">
      <c r="A96" s="55"/>
      <c r="B96" s="18" t="str">
        <f>[3]SP!$A$44</f>
        <v>SP-PY.3.2 Formación continuada</v>
      </c>
      <c r="C96" s="18"/>
      <c r="D96" s="30" t="s">
        <v>90</v>
      </c>
      <c r="E96" s="30">
        <f>+[2]SP!B45</f>
        <v>0</v>
      </c>
      <c r="F96" s="30">
        <f>+[2]SP!C45</f>
        <v>2280</v>
      </c>
      <c r="G96" s="19">
        <f t="shared" si="48"/>
        <v>2280</v>
      </c>
      <c r="H96" s="58">
        <v>420</v>
      </c>
      <c r="I96" s="48">
        <f>'[2]METAS SP'!J31</f>
        <v>0</v>
      </c>
      <c r="J96" s="20">
        <f t="shared" si="49"/>
        <v>0</v>
      </c>
      <c r="K96" s="21" t="str">
        <f t="shared" si="41"/>
        <v>MUY BAJO</v>
      </c>
      <c r="L96" s="20"/>
      <c r="M96" s="21"/>
      <c r="N96" s="20"/>
      <c r="O96" s="21"/>
      <c r="P96" s="50"/>
      <c r="Q96" s="50"/>
      <c r="R96" s="50"/>
      <c r="S96" s="50"/>
      <c r="T96" s="50"/>
    </row>
    <row r="97" spans="1:20" s="23" customFormat="1" ht="28.2" customHeight="1" x14ac:dyDescent="0.3">
      <c r="A97" s="55"/>
      <c r="B97" s="18" t="str">
        <f>[3]SP!$A$44</f>
        <v>SP-PY.3.2 Formación continuada</v>
      </c>
      <c r="C97" s="18"/>
      <c r="D97" s="30" t="s">
        <v>91</v>
      </c>
      <c r="E97" s="30">
        <f>+[2]SP!B46</f>
        <v>92</v>
      </c>
      <c r="F97" s="30">
        <f>+[2]SP!C46</f>
        <v>204</v>
      </c>
      <c r="G97" s="19">
        <f t="shared" si="48"/>
        <v>112</v>
      </c>
      <c r="H97" s="58">
        <v>21</v>
      </c>
      <c r="I97" s="48">
        <f>'[2]METAS SP'!J32</f>
        <v>2</v>
      </c>
      <c r="J97" s="20">
        <f t="shared" si="49"/>
        <v>9.5238095238095233E-2</v>
      </c>
      <c r="K97" s="21" t="str">
        <f t="shared" si="41"/>
        <v>MUY BAJO</v>
      </c>
      <c r="L97" s="20">
        <f t="shared" si="50"/>
        <v>0</v>
      </c>
      <c r="M97" s="21" t="str">
        <f t="shared" si="42"/>
        <v>MUY BAJO</v>
      </c>
      <c r="N97" s="20">
        <f t="shared" si="51"/>
        <v>0</v>
      </c>
      <c r="O97" s="21" t="str">
        <f t="shared" si="43"/>
        <v>MUY BAJO</v>
      </c>
      <c r="P97" s="22">
        <v>0</v>
      </c>
      <c r="Q97" s="22">
        <v>600</v>
      </c>
      <c r="R97" s="22">
        <v>600</v>
      </c>
      <c r="S97" s="22">
        <v>0</v>
      </c>
      <c r="T97" s="22">
        <v>0</v>
      </c>
    </row>
    <row r="98" spans="1:20" s="23" customFormat="1" ht="28.2" customHeight="1" x14ac:dyDescent="0.3">
      <c r="A98" s="55"/>
      <c r="B98" s="18" t="str">
        <f>[3]SP!$A$44</f>
        <v>SP-PY.3.2 Formación continuada</v>
      </c>
      <c r="C98" s="18"/>
      <c r="D98" s="30" t="s">
        <v>92</v>
      </c>
      <c r="E98" s="30">
        <f>+[2]SP!B47</f>
        <v>0</v>
      </c>
      <c r="F98" s="30">
        <f>+[2]SP!C47</f>
        <v>4070</v>
      </c>
      <c r="G98" s="19">
        <f t="shared" si="48"/>
        <v>4070</v>
      </c>
      <c r="H98" s="58">
        <v>783</v>
      </c>
      <c r="I98" s="48">
        <f>'[2]METAS SP'!J33</f>
        <v>0</v>
      </c>
      <c r="J98" s="20">
        <f t="shared" si="49"/>
        <v>0</v>
      </c>
      <c r="K98" s="21" t="str">
        <f t="shared" si="41"/>
        <v>MUY BAJO</v>
      </c>
      <c r="L98" s="20"/>
      <c r="M98" s="21"/>
      <c r="N98" s="20"/>
      <c r="O98" s="21"/>
      <c r="P98" s="50"/>
      <c r="Q98" s="50"/>
      <c r="R98" s="50"/>
      <c r="S98" s="50"/>
      <c r="T98" s="50"/>
    </row>
    <row r="99" spans="1:20" s="23" customFormat="1" ht="28.2" customHeight="1" x14ac:dyDescent="0.3">
      <c r="A99" s="55"/>
      <c r="B99" s="18" t="str">
        <f>[3]SP!$A$44</f>
        <v>SP-PY.3.2 Formación continuada</v>
      </c>
      <c r="C99" s="18"/>
      <c r="D99" s="30" t="s">
        <v>93</v>
      </c>
      <c r="E99" s="30">
        <f>+[2]SP!B48</f>
        <v>37</v>
      </c>
      <c r="F99" s="30">
        <f>+[2]SP!C48</f>
        <v>111</v>
      </c>
      <c r="G99" s="19">
        <f t="shared" si="48"/>
        <v>74</v>
      </c>
      <c r="H99" s="58">
        <v>12</v>
      </c>
      <c r="I99" s="48">
        <f>'[2]METAS SP'!J34</f>
        <v>1</v>
      </c>
      <c r="J99" s="20">
        <f t="shared" si="49"/>
        <v>8.3333333333333329E-2</v>
      </c>
      <c r="K99" s="21" t="str">
        <f t="shared" si="41"/>
        <v>MUY BAJO</v>
      </c>
      <c r="L99" s="20">
        <f t="shared" si="50"/>
        <v>0</v>
      </c>
      <c r="M99" s="21" t="str">
        <f t="shared" si="42"/>
        <v>MUY BAJO</v>
      </c>
      <c r="N99" s="20">
        <f t="shared" si="51"/>
        <v>0</v>
      </c>
      <c r="O99" s="21" t="str">
        <f t="shared" si="43"/>
        <v>MUY BAJO</v>
      </c>
      <c r="P99" s="22">
        <v>0</v>
      </c>
      <c r="Q99" s="22">
        <v>529</v>
      </c>
      <c r="R99" s="22">
        <v>529</v>
      </c>
      <c r="S99" s="22">
        <v>0</v>
      </c>
      <c r="T99" s="22">
        <v>0</v>
      </c>
    </row>
    <row r="100" spans="1:20" s="23" customFormat="1" ht="28.2" customHeight="1" x14ac:dyDescent="0.3">
      <c r="A100" s="55"/>
      <c r="B100" s="18" t="str">
        <f>[3]SP!$A$44</f>
        <v>SP-PY.3.2 Formación continuada</v>
      </c>
      <c r="C100" s="18"/>
      <c r="D100" s="30" t="s">
        <v>94</v>
      </c>
      <c r="E100" s="30">
        <f>+[2]SP!B49</f>
        <v>0</v>
      </c>
      <c r="F100" s="30">
        <f>+[2]SP!C49</f>
        <v>7930</v>
      </c>
      <c r="G100" s="19">
        <f t="shared" si="48"/>
        <v>7930</v>
      </c>
      <c r="H100" s="58">
        <v>1393</v>
      </c>
      <c r="I100" s="48">
        <f>'[2]METAS SP'!J35</f>
        <v>0</v>
      </c>
      <c r="J100" s="20">
        <f t="shared" si="49"/>
        <v>0</v>
      </c>
      <c r="K100" s="21" t="str">
        <f t="shared" si="41"/>
        <v>MUY BAJO</v>
      </c>
      <c r="L100" s="20"/>
      <c r="M100" s="21"/>
      <c r="N100" s="20"/>
      <c r="O100" s="21"/>
      <c r="P100" s="50"/>
      <c r="Q100" s="50"/>
      <c r="R100" s="50"/>
      <c r="S100" s="50"/>
      <c r="T100" s="50"/>
    </row>
    <row r="101" spans="1:20" s="23" customFormat="1" ht="28.2" customHeight="1" x14ac:dyDescent="0.3">
      <c r="A101" s="55"/>
      <c r="B101" s="18" t="str">
        <f>[3]SP!A50</f>
        <v xml:space="preserve">SP-PY.3.3 Eventos de Proyección Social </v>
      </c>
      <c r="C101" s="18"/>
      <c r="D101" s="30" t="s">
        <v>95</v>
      </c>
      <c r="E101" s="30">
        <f>+[2]SP!B50</f>
        <v>87</v>
      </c>
      <c r="F101" s="30">
        <f>+[2]SP!C50</f>
        <v>192</v>
      </c>
      <c r="G101" s="19">
        <f t="shared" si="48"/>
        <v>105</v>
      </c>
      <c r="H101" s="58">
        <v>21</v>
      </c>
      <c r="I101" s="48">
        <f>'[2]METAS SP'!J36</f>
        <v>30</v>
      </c>
      <c r="J101" s="20">
        <f t="shared" si="49"/>
        <v>1.4285714285714286</v>
      </c>
      <c r="K101" s="21" t="str">
        <f t="shared" si="41"/>
        <v>MUY ALTO</v>
      </c>
      <c r="L101" s="20">
        <f t="shared" si="50"/>
        <v>0.10833333333333334</v>
      </c>
      <c r="M101" s="21" t="str">
        <f t="shared" si="42"/>
        <v>MUY BAJO</v>
      </c>
      <c r="N101" s="20">
        <f t="shared" si="51"/>
        <v>0.15476190476190477</v>
      </c>
      <c r="O101" s="21" t="str">
        <f t="shared" si="43"/>
        <v>MUY BAJO</v>
      </c>
      <c r="P101" s="22">
        <v>91</v>
      </c>
      <c r="Q101" s="22">
        <v>840</v>
      </c>
      <c r="R101" s="22">
        <v>749</v>
      </c>
      <c r="S101" s="22">
        <v>-4</v>
      </c>
      <c r="T101" s="22">
        <v>95</v>
      </c>
    </row>
    <row r="102" spans="1:20" s="23" customFormat="1" ht="28.2" customHeight="1" x14ac:dyDescent="0.3">
      <c r="A102" s="55"/>
      <c r="B102" s="18" t="str">
        <f>[3]SP!A50</f>
        <v xml:space="preserve">SP-PY.3.3 Eventos de Proyección Social </v>
      </c>
      <c r="C102" s="18"/>
      <c r="D102" s="30" t="s">
        <v>96</v>
      </c>
      <c r="E102" s="30">
        <f>+[2]SP!B51</f>
        <v>0</v>
      </c>
      <c r="F102" s="30">
        <f>+[2]SP!C51</f>
        <v>22530</v>
      </c>
      <c r="G102" s="19">
        <f t="shared" si="48"/>
        <v>22530</v>
      </c>
      <c r="H102" s="58">
        <v>4506</v>
      </c>
      <c r="I102" s="48">
        <f>'[2]METAS SP'!J37</f>
        <v>171744</v>
      </c>
      <c r="J102" s="20">
        <f t="shared" si="49"/>
        <v>38.114513981358186</v>
      </c>
      <c r="K102" s="21" t="str">
        <f t="shared" si="41"/>
        <v>MUY ALTO</v>
      </c>
      <c r="L102" s="20"/>
      <c r="M102" s="21"/>
      <c r="N102" s="20"/>
      <c r="O102" s="21"/>
      <c r="P102" s="50"/>
      <c r="Q102" s="50"/>
      <c r="R102" s="50"/>
      <c r="S102" s="50"/>
      <c r="T102" s="50"/>
    </row>
    <row r="103" spans="1:20" s="23" customFormat="1" ht="28.2" customHeight="1" x14ac:dyDescent="0.3">
      <c r="A103" s="55"/>
      <c r="B103" s="18" t="str">
        <f>[3]SP!A52</f>
        <v>SP-PY.3.4 Convenio de Proyección social</v>
      </c>
      <c r="C103" s="18"/>
      <c r="D103" s="30" t="s">
        <v>97</v>
      </c>
      <c r="E103" s="30">
        <f>+[2]SP!B52</f>
        <v>17</v>
      </c>
      <c r="F103" s="30">
        <f>+[2]SP!C52</f>
        <v>42</v>
      </c>
      <c r="G103" s="19">
        <f t="shared" si="48"/>
        <v>25</v>
      </c>
      <c r="H103" s="58">
        <v>5</v>
      </c>
      <c r="I103" s="48">
        <f>'[2]METAS SP'!J38</f>
        <v>4</v>
      </c>
      <c r="J103" s="20">
        <f t="shared" si="49"/>
        <v>0.8</v>
      </c>
      <c r="K103" s="21" t="str">
        <f t="shared" si="41"/>
        <v>ALTO</v>
      </c>
      <c r="L103" s="20">
        <f t="shared" si="50"/>
        <v>0.3983660130718954</v>
      </c>
      <c r="M103" s="21" t="str">
        <f t="shared" si="42"/>
        <v>BAJO</v>
      </c>
      <c r="N103" s="20">
        <f t="shared" si="51"/>
        <v>0.31869281045751635</v>
      </c>
      <c r="O103" s="21" t="str">
        <f t="shared" si="43"/>
        <v>BAJO</v>
      </c>
      <c r="P103" s="22">
        <v>1219</v>
      </c>
      <c r="Q103" s="22">
        <v>3060</v>
      </c>
      <c r="R103" s="22">
        <v>1841</v>
      </c>
      <c r="S103" s="22">
        <v>-23</v>
      </c>
      <c r="T103" s="22">
        <v>1242</v>
      </c>
    </row>
    <row r="104" spans="1:20" s="23" customFormat="1" ht="28.2" customHeight="1" x14ac:dyDescent="0.3">
      <c r="A104" s="55"/>
      <c r="B104" s="18" t="str">
        <f>[3]SP!A52</f>
        <v>SP-PY.3.4 Convenio de Proyección social</v>
      </c>
      <c r="C104" s="18"/>
      <c r="D104" s="30" t="s">
        <v>98</v>
      </c>
      <c r="E104" s="30">
        <f>+[2]SP!B53</f>
        <v>0</v>
      </c>
      <c r="F104" s="30">
        <f>+[2]SP!C53</f>
        <v>16899</v>
      </c>
      <c r="G104" s="19">
        <f t="shared" si="48"/>
        <v>16899</v>
      </c>
      <c r="H104" s="58">
        <v>4899</v>
      </c>
      <c r="I104" s="48">
        <f>'[2]METAS SP'!J39</f>
        <v>0</v>
      </c>
      <c r="J104" s="20">
        <f t="shared" si="49"/>
        <v>0</v>
      </c>
      <c r="K104" s="21" t="str">
        <f t="shared" si="41"/>
        <v>MUY BAJO</v>
      </c>
      <c r="L104" s="20"/>
      <c r="M104" s="21"/>
      <c r="N104" s="20"/>
      <c r="O104" s="21"/>
      <c r="P104" s="50"/>
      <c r="Q104" s="50"/>
      <c r="R104" s="50"/>
      <c r="S104" s="50"/>
      <c r="T104" s="50"/>
    </row>
    <row r="105" spans="1:20" s="23" customFormat="1" ht="28.2" customHeight="1" x14ac:dyDescent="0.3">
      <c r="A105" s="55"/>
      <c r="B105" s="18" t="str">
        <f>[3]SP!A54</f>
        <v>SP-PY.3.5 Apoyo a estudiantes en prácticas, pasantias y judicaturas</v>
      </c>
      <c r="C105" s="18"/>
      <c r="D105" s="30" t="s">
        <v>99</v>
      </c>
      <c r="E105" s="30">
        <f>+[2]SP!B54</f>
        <v>14</v>
      </c>
      <c r="F105" s="30">
        <f>+[2]SP!C54</f>
        <v>28</v>
      </c>
      <c r="G105" s="19">
        <f t="shared" si="48"/>
        <v>14</v>
      </c>
      <c r="H105" s="56">
        <v>28</v>
      </c>
      <c r="I105" s="48">
        <f>'[2]METAS SP'!J40</f>
        <v>18</v>
      </c>
      <c r="J105" s="20">
        <f t="shared" si="49"/>
        <v>0.6428571428571429</v>
      </c>
      <c r="K105" s="21" t="str">
        <f t="shared" si="41"/>
        <v>ALTO</v>
      </c>
      <c r="L105" s="20">
        <f t="shared" si="50"/>
        <v>0.38250000000000001</v>
      </c>
      <c r="M105" s="21" t="str">
        <f t="shared" si="42"/>
        <v>BAJO</v>
      </c>
      <c r="N105" s="20">
        <f t="shared" si="51"/>
        <v>0.24589285714285716</v>
      </c>
      <c r="O105" s="21" t="str">
        <f t="shared" si="43"/>
        <v>BAJO</v>
      </c>
      <c r="P105" s="22">
        <v>153</v>
      </c>
      <c r="Q105" s="22">
        <v>400</v>
      </c>
      <c r="R105" s="22">
        <v>247</v>
      </c>
      <c r="S105" s="22">
        <v>-5</v>
      </c>
      <c r="T105" s="22">
        <v>158</v>
      </c>
    </row>
    <row r="106" spans="1:20" ht="28.2" customHeight="1" thickBot="1" x14ac:dyDescent="0.35">
      <c r="A106" s="55"/>
      <c r="B106" s="25" t="s">
        <v>100</v>
      </c>
      <c r="C106" s="25"/>
      <c r="D106" s="35"/>
      <c r="E106" s="35"/>
      <c r="F106" s="35"/>
      <c r="G106" s="35"/>
      <c r="H106" s="35"/>
      <c r="I106" s="35"/>
      <c r="J106" s="36">
        <f>AVERAGE(J92:J105)</f>
        <v>3.028453201937809</v>
      </c>
      <c r="K106" s="21" t="str">
        <f t="shared" si="41"/>
        <v>MUY ALTO</v>
      </c>
      <c r="L106" s="36">
        <f>AVERAGE(L92:L105)</f>
        <v>0.43576962434805572</v>
      </c>
      <c r="M106" s="21" t="str">
        <f t="shared" si="42"/>
        <v>MEDIO</v>
      </c>
      <c r="N106" s="36">
        <f>AVERAGE(N92:N105)</f>
        <v>0.30457397268671771</v>
      </c>
      <c r="O106" s="21" t="str">
        <f t="shared" si="43"/>
        <v>BAJO</v>
      </c>
      <c r="P106" s="28">
        <v>3131</v>
      </c>
      <c r="Q106" s="28">
        <v>7679</v>
      </c>
      <c r="R106" s="28">
        <v>4548</v>
      </c>
      <c r="S106" s="28">
        <v>-93</v>
      </c>
      <c r="T106" s="28">
        <v>3224</v>
      </c>
    </row>
    <row r="107" spans="1:20" s="23" customFormat="1" ht="28.2" customHeight="1" x14ac:dyDescent="0.3">
      <c r="A107" s="55"/>
      <c r="B107" s="18" t="str">
        <f>[3]SP!$A$60</f>
        <v>SP-PY.4.1 Prensa</v>
      </c>
      <c r="C107" s="18"/>
      <c r="D107" s="30" t="s">
        <v>101</v>
      </c>
      <c r="E107" s="30">
        <f>+[2]SP!B60</f>
        <v>138</v>
      </c>
      <c r="F107" s="30">
        <f>+[2]SP!C60</f>
        <v>308</v>
      </c>
      <c r="G107" s="19">
        <f t="shared" ref="G107:G113" si="52">+F107-E107</f>
        <v>170</v>
      </c>
      <c r="H107" s="59">
        <v>34</v>
      </c>
      <c r="I107" s="48">
        <f>'[2]METAS SP'!J41</f>
        <v>23</v>
      </c>
      <c r="J107" s="20">
        <f t="shared" ref="J107:J113" si="53">+I107/H107</f>
        <v>0.67647058823529416</v>
      </c>
      <c r="K107" s="21" t="str">
        <f t="shared" si="41"/>
        <v>ALTO</v>
      </c>
      <c r="L107" s="20">
        <f t="shared" ref="L107:L112" si="54">+P107/Q107</f>
        <v>0.59508408796895218</v>
      </c>
      <c r="M107" s="21" t="str">
        <f t="shared" si="42"/>
        <v>MEDIO</v>
      </c>
      <c r="N107" s="20">
        <f t="shared" ref="N107:N112" si="55">+J107*L107</f>
        <v>0.40255688303782061</v>
      </c>
      <c r="O107" s="21" t="str">
        <f t="shared" si="43"/>
        <v>MEDIO</v>
      </c>
      <c r="P107" s="22">
        <v>184</v>
      </c>
      <c r="Q107" s="22">
        <v>309.2</v>
      </c>
      <c r="R107" s="22">
        <v>125.19999999999999</v>
      </c>
      <c r="S107" s="22">
        <v>-7</v>
      </c>
      <c r="T107" s="22">
        <v>191</v>
      </c>
    </row>
    <row r="108" spans="1:20" s="23" customFormat="1" ht="28.2" customHeight="1" x14ac:dyDescent="0.3">
      <c r="A108" s="55"/>
      <c r="B108" s="18" t="str">
        <f>[3]SP!$A$60</f>
        <v>SP-PY.4.1 Prensa</v>
      </c>
      <c r="C108" s="18"/>
      <c r="D108" s="30" t="s">
        <v>102</v>
      </c>
      <c r="E108" s="30">
        <f>+[2]SP!B61</f>
        <v>1600</v>
      </c>
      <c r="F108" s="30">
        <f>+[2]SP!C61</f>
        <v>4800</v>
      </c>
      <c r="G108" s="19">
        <f t="shared" si="52"/>
        <v>3200</v>
      </c>
      <c r="H108" s="59">
        <v>480</v>
      </c>
      <c r="I108" s="48">
        <f>'[2]METAS SP'!J42</f>
        <v>2061</v>
      </c>
      <c r="J108" s="20">
        <f t="shared" si="53"/>
        <v>4.2937500000000002</v>
      </c>
      <c r="K108" s="21" t="str">
        <f t="shared" si="41"/>
        <v>MUY ALTO</v>
      </c>
      <c r="L108" s="20"/>
      <c r="M108" s="21"/>
      <c r="N108" s="20"/>
      <c r="O108" s="21"/>
      <c r="P108" s="50"/>
      <c r="Q108" s="50"/>
      <c r="R108" s="50"/>
      <c r="S108" s="50"/>
      <c r="T108" s="50"/>
    </row>
    <row r="109" spans="1:20" s="23" customFormat="1" ht="28.2" customHeight="1" x14ac:dyDescent="0.3">
      <c r="A109" s="55"/>
      <c r="B109" s="18" t="str">
        <f>[3]SP!$A$60</f>
        <v>SP-PY.4.1 Prensa</v>
      </c>
      <c r="C109" s="18"/>
      <c r="D109" s="30" t="s">
        <v>103</v>
      </c>
      <c r="E109" s="30">
        <f>+[2]SP!B62</f>
        <v>48</v>
      </c>
      <c r="F109" s="30">
        <f>+[2]SP!C62</f>
        <v>144</v>
      </c>
      <c r="G109" s="19">
        <f t="shared" si="52"/>
        <v>96</v>
      </c>
      <c r="H109" s="59">
        <v>18</v>
      </c>
      <c r="I109" s="48">
        <f>'[2]METAS SP'!J43</f>
        <v>321</v>
      </c>
      <c r="J109" s="20">
        <f t="shared" si="53"/>
        <v>17.833333333333332</v>
      </c>
      <c r="K109" s="21" t="str">
        <f t="shared" si="41"/>
        <v>MUY ALTO</v>
      </c>
      <c r="L109" s="20"/>
      <c r="M109" s="21"/>
      <c r="N109" s="20"/>
      <c r="O109" s="21"/>
      <c r="P109" s="50"/>
      <c r="Q109" s="50"/>
      <c r="R109" s="50"/>
      <c r="S109" s="50"/>
      <c r="T109" s="50"/>
    </row>
    <row r="110" spans="1:20" s="23" customFormat="1" ht="28.2" customHeight="1" x14ac:dyDescent="0.3">
      <c r="A110" s="55"/>
      <c r="B110" s="18" t="str">
        <f>[3]SP!A63</f>
        <v>SP-PY.4.2 Radio</v>
      </c>
      <c r="C110" s="18"/>
      <c r="D110" s="30" t="s">
        <v>104</v>
      </c>
      <c r="E110" s="30">
        <f>+[2]SP!B63</f>
        <v>1920</v>
      </c>
      <c r="F110" s="30">
        <f>+[2]SP!C63</f>
        <v>2040</v>
      </c>
      <c r="G110" s="19">
        <f t="shared" si="52"/>
        <v>120</v>
      </c>
      <c r="H110" s="59">
        <v>24</v>
      </c>
      <c r="I110" s="48">
        <f>'[2]METAS SP'!J44</f>
        <v>1602</v>
      </c>
      <c r="J110" s="20">
        <f t="shared" si="53"/>
        <v>66.75</v>
      </c>
      <c r="K110" s="21" t="str">
        <f t="shared" si="41"/>
        <v>MUY ALTO</v>
      </c>
      <c r="L110" s="20">
        <f t="shared" si="54"/>
        <v>0.76534052596089008</v>
      </c>
      <c r="M110" s="21" t="str">
        <f t="shared" si="42"/>
        <v>ALTO</v>
      </c>
      <c r="N110" s="20">
        <f t="shared" si="55"/>
        <v>51.086480107889415</v>
      </c>
      <c r="O110" s="21" t="str">
        <f t="shared" si="43"/>
        <v>MUY ALTO</v>
      </c>
      <c r="P110" s="22">
        <v>227</v>
      </c>
      <c r="Q110" s="22">
        <v>296.60000000000002</v>
      </c>
      <c r="R110" s="22">
        <v>69.600000000000023</v>
      </c>
      <c r="S110" s="22">
        <v>-7</v>
      </c>
      <c r="T110" s="22">
        <v>234</v>
      </c>
    </row>
    <row r="111" spans="1:20" s="23" customFormat="1" ht="28.2" customHeight="1" x14ac:dyDescent="0.3">
      <c r="A111" s="55"/>
      <c r="B111" s="18" t="str">
        <f>[3]SP!A64</f>
        <v>SP-PY.4.3 Televisión</v>
      </c>
      <c r="C111" s="18"/>
      <c r="D111" s="30" t="s">
        <v>105</v>
      </c>
      <c r="E111" s="30">
        <f>+[2]SP!B64</f>
        <v>105</v>
      </c>
      <c r="F111" s="30">
        <f>+[2]SP!C64</f>
        <v>264</v>
      </c>
      <c r="G111" s="19">
        <f t="shared" si="52"/>
        <v>159</v>
      </c>
      <c r="H111" s="59">
        <v>8</v>
      </c>
      <c r="I111" s="48">
        <f>'[2]METAS SP'!J45</f>
        <v>132</v>
      </c>
      <c r="J111" s="20">
        <f t="shared" si="53"/>
        <v>16.5</v>
      </c>
      <c r="K111" s="21" t="str">
        <f t="shared" si="41"/>
        <v>MUY ALTO</v>
      </c>
      <c r="L111" s="20">
        <f t="shared" si="54"/>
        <v>0.49889135254988914</v>
      </c>
      <c r="M111" s="21" t="str">
        <f t="shared" si="42"/>
        <v>MEDIO</v>
      </c>
      <c r="N111" s="20">
        <f t="shared" si="55"/>
        <v>8.2317073170731714</v>
      </c>
      <c r="O111" s="21" t="str">
        <f t="shared" si="43"/>
        <v>MUY ALTO</v>
      </c>
      <c r="P111" s="22">
        <v>90</v>
      </c>
      <c r="Q111" s="22">
        <v>180.4</v>
      </c>
      <c r="R111" s="22">
        <v>90.4</v>
      </c>
      <c r="S111" s="22">
        <v>-4</v>
      </c>
      <c r="T111" s="22">
        <v>94</v>
      </c>
    </row>
    <row r="112" spans="1:20" s="23" customFormat="1" ht="28.2" customHeight="1" x14ac:dyDescent="0.3">
      <c r="A112" s="55"/>
      <c r="B112" s="18" t="str">
        <f>[3]SP!A65</f>
        <v>SP-PY.4.4 Comunicación organizacional</v>
      </c>
      <c r="C112" s="18"/>
      <c r="D112" s="30" t="s">
        <v>106</v>
      </c>
      <c r="E112" s="30">
        <f>+[2]SP!B65</f>
        <v>0</v>
      </c>
      <c r="F112" s="30">
        <f>+[2]SP!C65</f>
        <v>24</v>
      </c>
      <c r="G112" s="19">
        <f t="shared" si="52"/>
        <v>24</v>
      </c>
      <c r="H112" s="59">
        <v>24</v>
      </c>
      <c r="I112" s="48">
        <f>'[2]METAS SP'!J46</f>
        <v>16</v>
      </c>
      <c r="J112" s="20">
        <f t="shared" si="53"/>
        <v>0.66666666666666663</v>
      </c>
      <c r="K112" s="21" t="str">
        <f t="shared" si="41"/>
        <v>ALTO</v>
      </c>
      <c r="L112" s="20">
        <f t="shared" si="54"/>
        <v>0.9291244788564621</v>
      </c>
      <c r="M112" s="21" t="str">
        <f t="shared" si="42"/>
        <v>MUY ALTO</v>
      </c>
      <c r="N112" s="20">
        <f t="shared" si="55"/>
        <v>0.6194163192376414</v>
      </c>
      <c r="O112" s="21" t="str">
        <f t="shared" si="43"/>
        <v>ALTO</v>
      </c>
      <c r="P112" s="22">
        <v>312</v>
      </c>
      <c r="Q112" s="22">
        <v>335.8</v>
      </c>
      <c r="R112" s="22">
        <v>23.800000000000011</v>
      </c>
      <c r="S112" s="22">
        <v>-11</v>
      </c>
      <c r="T112" s="22">
        <v>323</v>
      </c>
    </row>
    <row r="113" spans="1:20" s="23" customFormat="1" ht="28.2" customHeight="1" x14ac:dyDescent="0.3">
      <c r="A113" s="55"/>
      <c r="B113" s="18" t="str">
        <f>[3]SP!A65</f>
        <v>SP-PY.4.4 Comunicación organizacional</v>
      </c>
      <c r="C113" s="18"/>
      <c r="D113" s="30" t="s">
        <v>107</v>
      </c>
      <c r="E113" s="30">
        <f>+[2]SP!B66</f>
        <v>0</v>
      </c>
      <c r="F113" s="30">
        <f>+[2]SP!C66</f>
        <v>12</v>
      </c>
      <c r="G113" s="19">
        <f t="shared" si="52"/>
        <v>12</v>
      </c>
      <c r="H113" s="59">
        <v>3</v>
      </c>
      <c r="I113" s="48">
        <f>'[2]METAS SP'!J47</f>
        <v>0</v>
      </c>
      <c r="J113" s="20">
        <f t="shared" si="53"/>
        <v>0</v>
      </c>
      <c r="K113" s="21" t="str">
        <f t="shared" si="41"/>
        <v>MUY BAJO</v>
      </c>
      <c r="L113" s="20"/>
      <c r="M113" s="21"/>
      <c r="N113" s="20"/>
      <c r="O113" s="21"/>
      <c r="P113" s="50"/>
      <c r="Q113" s="50"/>
      <c r="R113" s="50"/>
      <c r="S113" s="50"/>
      <c r="T113" s="50"/>
    </row>
    <row r="114" spans="1:20" ht="28.2" customHeight="1" thickBot="1" x14ac:dyDescent="0.35">
      <c r="A114" s="55"/>
      <c r="B114" s="25" t="s">
        <v>108</v>
      </c>
      <c r="C114" s="25"/>
      <c r="D114" s="35"/>
      <c r="E114" s="35"/>
      <c r="F114" s="35"/>
      <c r="G114" s="35"/>
      <c r="H114" s="35"/>
      <c r="I114" s="35"/>
      <c r="J114" s="36">
        <f>AVERAGE(J107:J113)</f>
        <v>15.24574579831933</v>
      </c>
      <c r="K114" s="21" t="str">
        <f t="shared" si="41"/>
        <v>MUY ALTO</v>
      </c>
      <c r="L114" s="36">
        <f>AVERAGE(L107:L113)</f>
        <v>0.69711011133404832</v>
      </c>
      <c r="M114" s="21" t="str">
        <f t="shared" si="42"/>
        <v>ALTO</v>
      </c>
      <c r="N114" s="36">
        <f>AVERAGE(N107:N113)</f>
        <v>15.085040156809512</v>
      </c>
      <c r="O114" s="21" t="str">
        <f t="shared" si="43"/>
        <v>MUY ALTO</v>
      </c>
      <c r="P114" s="28">
        <v>813</v>
      </c>
      <c r="Q114" s="28">
        <v>1122</v>
      </c>
      <c r="R114" s="28">
        <v>309.00000000000006</v>
      </c>
      <c r="S114" s="28">
        <v>-29</v>
      </c>
      <c r="T114" s="28">
        <v>842</v>
      </c>
    </row>
    <row r="115" spans="1:20" s="23" customFormat="1" ht="42.6" customHeight="1" x14ac:dyDescent="0.3">
      <c r="A115" s="55"/>
      <c r="B115" s="18" t="str">
        <f>[3]SP!A72</f>
        <v>SP-PY.5.1 Construcción de una  Agenda Prospectiva para el desarrollo Social y humano del Departamento del Huila</v>
      </c>
      <c r="C115" s="18"/>
      <c r="D115" s="30" t="s">
        <v>109</v>
      </c>
      <c r="E115" s="30">
        <f>+[2]SP!B72</f>
        <v>0</v>
      </c>
      <c r="F115" s="30">
        <f>+[2]SP!C72</f>
        <v>1</v>
      </c>
      <c r="G115" s="19">
        <f t="shared" ref="G115:G118" si="56">+F115-E115</f>
        <v>1</v>
      </c>
      <c r="H115" s="56">
        <v>0.2</v>
      </c>
      <c r="I115" s="48">
        <f>'[2]METAS SP'!J48</f>
        <v>0.6</v>
      </c>
      <c r="J115" s="20">
        <f t="shared" ref="J115:J118" si="57">+I115/H115</f>
        <v>2.9999999999999996</v>
      </c>
      <c r="K115" s="21" t="str">
        <f t="shared" si="41"/>
        <v>MUY ALTO</v>
      </c>
      <c r="L115" s="20">
        <f t="shared" ref="L115:L118" si="58">+P115/Q115</f>
        <v>0.38076923076923075</v>
      </c>
      <c r="M115" s="21" t="str">
        <f t="shared" si="42"/>
        <v>BAJO</v>
      </c>
      <c r="N115" s="20">
        <f t="shared" ref="N115:N118" si="59">+J115*L115</f>
        <v>1.142307692307692</v>
      </c>
      <c r="O115" s="21" t="str">
        <f t="shared" si="43"/>
        <v>MUY ALTO</v>
      </c>
      <c r="P115" s="22">
        <v>99</v>
      </c>
      <c r="Q115" s="22">
        <v>260</v>
      </c>
      <c r="R115" s="22">
        <v>161</v>
      </c>
      <c r="S115" s="22">
        <v>-5</v>
      </c>
      <c r="T115" s="22">
        <v>104</v>
      </c>
    </row>
    <row r="116" spans="1:20" s="23" customFormat="1" ht="47.4" customHeight="1" x14ac:dyDescent="0.3">
      <c r="A116" s="55"/>
      <c r="B116" s="18" t="str">
        <f>[3]SP!A73</f>
        <v>SP-PY.5.2 Formación y capacitación  en formulación,seguimiento y evaluación de políticas públicas</v>
      </c>
      <c r="C116" s="18"/>
      <c r="D116" s="30" t="s">
        <v>110</v>
      </c>
      <c r="E116" s="30">
        <f>+[2]SP!B73</f>
        <v>14</v>
      </c>
      <c r="F116" s="30">
        <f>+[2]SP!C73</f>
        <v>24</v>
      </c>
      <c r="G116" s="19">
        <f t="shared" si="56"/>
        <v>10</v>
      </c>
      <c r="H116" s="56">
        <v>2</v>
      </c>
      <c r="I116" s="48">
        <f>'[2]METAS SP'!J49</f>
        <v>2</v>
      </c>
      <c r="J116" s="20">
        <f t="shared" si="57"/>
        <v>1</v>
      </c>
      <c r="K116" s="21" t="str">
        <f t="shared" si="41"/>
        <v>MUY ALTO</v>
      </c>
      <c r="L116" s="20">
        <f t="shared" si="58"/>
        <v>0.2</v>
      </c>
      <c r="M116" s="21" t="str">
        <f t="shared" si="42"/>
        <v>MUY BAJO</v>
      </c>
      <c r="N116" s="20">
        <f t="shared" si="59"/>
        <v>0.2</v>
      </c>
      <c r="O116" s="21" t="str">
        <f t="shared" si="43"/>
        <v>MUY BAJO</v>
      </c>
      <c r="P116" s="22">
        <v>4</v>
      </c>
      <c r="Q116" s="22">
        <v>20</v>
      </c>
      <c r="R116" s="22">
        <v>16</v>
      </c>
      <c r="S116" s="22">
        <v>0</v>
      </c>
      <c r="T116" s="22">
        <v>4</v>
      </c>
    </row>
    <row r="117" spans="1:20" s="23" customFormat="1" ht="41.4" customHeight="1" x14ac:dyDescent="0.3">
      <c r="A117" s="55"/>
      <c r="B117" s="18" t="str">
        <f>[3]SP!A74</f>
        <v>SP-PY.5.3 Investigación y generación de conocimiento sobre  politicas publicas regionales</v>
      </c>
      <c r="C117" s="18"/>
      <c r="D117" s="30" t="s">
        <v>111</v>
      </c>
      <c r="E117" s="30">
        <f>+[2]SP!B74</f>
        <v>5</v>
      </c>
      <c r="F117" s="30">
        <f>+[2]SP!C74</f>
        <v>16</v>
      </c>
      <c r="G117" s="19">
        <f t="shared" si="56"/>
        <v>11</v>
      </c>
      <c r="H117" s="56">
        <v>2</v>
      </c>
      <c r="I117" s="48">
        <f>'[2]METAS SP'!J50</f>
        <v>0</v>
      </c>
      <c r="J117" s="20">
        <f t="shared" si="57"/>
        <v>0</v>
      </c>
      <c r="K117" s="21" t="str">
        <f t="shared" si="41"/>
        <v>MUY BAJO</v>
      </c>
      <c r="L117" s="20">
        <f t="shared" si="58"/>
        <v>0.5</v>
      </c>
      <c r="M117" s="21" t="str">
        <f t="shared" si="42"/>
        <v>MEDIO</v>
      </c>
      <c r="N117" s="20">
        <f t="shared" si="59"/>
        <v>0</v>
      </c>
      <c r="O117" s="21" t="str">
        <f t="shared" si="43"/>
        <v>MUY BAJO</v>
      </c>
      <c r="P117" s="22">
        <v>8</v>
      </c>
      <c r="Q117" s="22">
        <v>16</v>
      </c>
      <c r="R117" s="22">
        <v>8</v>
      </c>
      <c r="S117" s="22">
        <v>0</v>
      </c>
      <c r="T117" s="22">
        <v>8</v>
      </c>
    </row>
    <row r="118" spans="1:20" s="23" customFormat="1" ht="37.200000000000003" customHeight="1" x14ac:dyDescent="0.3">
      <c r="A118" s="55"/>
      <c r="B118" s="18" t="str">
        <f>[3]SP!A75</f>
        <v>SP-PY.5.4 Creación y puesta en funcionamiento del Observatorio Regional de Políticas Públicas</v>
      </c>
      <c r="C118" s="18"/>
      <c r="D118" s="30" t="s">
        <v>112</v>
      </c>
      <c r="E118" s="30">
        <f>+[2]SP!B75</f>
        <v>0.1</v>
      </c>
      <c r="F118" s="30">
        <f>+[2]SP!C75</f>
        <v>1</v>
      </c>
      <c r="G118" s="19">
        <f t="shared" si="56"/>
        <v>0.9</v>
      </c>
      <c r="H118" s="56">
        <v>1</v>
      </c>
      <c r="I118" s="48">
        <f>'[2]METAS SP'!J51</f>
        <v>0</v>
      </c>
      <c r="J118" s="20">
        <f t="shared" si="57"/>
        <v>0</v>
      </c>
      <c r="K118" s="21" t="str">
        <f t="shared" si="41"/>
        <v>MUY BAJO</v>
      </c>
      <c r="L118" s="20">
        <f t="shared" si="58"/>
        <v>0.78</v>
      </c>
      <c r="M118" s="21" t="str">
        <f t="shared" si="42"/>
        <v>ALTO</v>
      </c>
      <c r="N118" s="20">
        <f t="shared" si="59"/>
        <v>0</v>
      </c>
      <c r="O118" s="21" t="str">
        <f t="shared" si="43"/>
        <v>MUY BAJO</v>
      </c>
      <c r="P118" s="22">
        <v>39</v>
      </c>
      <c r="Q118" s="22">
        <v>50</v>
      </c>
      <c r="R118" s="22">
        <v>11</v>
      </c>
      <c r="S118" s="22">
        <v>-2</v>
      </c>
      <c r="T118" s="22">
        <v>41</v>
      </c>
    </row>
    <row r="119" spans="1:20" ht="28.2" customHeight="1" thickBot="1" x14ac:dyDescent="0.35">
      <c r="A119" s="55"/>
      <c r="B119" s="25" t="s">
        <v>113</v>
      </c>
      <c r="C119" s="25"/>
      <c r="D119" s="35"/>
      <c r="E119" s="35"/>
      <c r="F119" s="35"/>
      <c r="G119" s="35"/>
      <c r="H119" s="35"/>
      <c r="I119" s="35"/>
      <c r="J119" s="36">
        <f>AVERAGE(J115:J118)</f>
        <v>0.99999999999999989</v>
      </c>
      <c r="K119" s="21" t="str">
        <f t="shared" si="41"/>
        <v>MUY ALTO</v>
      </c>
      <c r="L119" s="36">
        <f>AVERAGE(L115:L118)</f>
        <v>0.46519230769230768</v>
      </c>
      <c r="M119" s="21" t="str">
        <f t="shared" si="42"/>
        <v>MEDIO</v>
      </c>
      <c r="N119" s="36">
        <f>AVERAGE(N115:N118)</f>
        <v>0.33557692307692299</v>
      </c>
      <c r="O119" s="21" t="str">
        <f t="shared" si="43"/>
        <v>BAJO</v>
      </c>
      <c r="P119" s="28">
        <v>150</v>
      </c>
      <c r="Q119" s="28">
        <v>346</v>
      </c>
      <c r="R119" s="28">
        <v>196</v>
      </c>
      <c r="S119" s="28">
        <v>-7</v>
      </c>
      <c r="T119" s="28">
        <v>157</v>
      </c>
    </row>
    <row r="120" spans="1:20" s="23" customFormat="1" ht="28.2" customHeight="1" x14ac:dyDescent="0.3">
      <c r="A120" s="55"/>
      <c r="B120" s="18" t="str">
        <f>[3]SP!A81</f>
        <v>SP-PY.6. 1Fortalecimiento de las sedes regionale</v>
      </c>
      <c r="C120" s="18"/>
      <c r="D120" s="30" t="s">
        <v>114</v>
      </c>
      <c r="E120" s="30"/>
      <c r="F120" s="30"/>
      <c r="G120" s="19">
        <f t="shared" ref="G120" si="60">+F120-E120</f>
        <v>0</v>
      </c>
      <c r="H120" s="30">
        <v>100</v>
      </c>
      <c r="I120" s="48">
        <f>'[2]METAS SP'!J52</f>
        <v>707</v>
      </c>
      <c r="J120" s="20">
        <f>+I120/H120</f>
        <v>7.07</v>
      </c>
      <c r="K120" s="21" t="str">
        <f t="shared" si="41"/>
        <v>MUY ALTO</v>
      </c>
      <c r="L120" s="20">
        <f>+P120/Q120</f>
        <v>0.24763380143800373</v>
      </c>
      <c r="M120" s="21" t="str">
        <f t="shared" si="42"/>
        <v>BAJO</v>
      </c>
      <c r="N120" s="20">
        <f>+J120*L120</f>
        <v>1.7507709761666865</v>
      </c>
      <c r="O120" s="21" t="str">
        <f t="shared" si="43"/>
        <v>MUY ALTO</v>
      </c>
      <c r="P120" s="22">
        <v>86</v>
      </c>
      <c r="Q120" s="22">
        <v>347.28699999999998</v>
      </c>
      <c r="R120" s="22">
        <v>261.28699999999998</v>
      </c>
      <c r="S120" s="22">
        <v>-5</v>
      </c>
      <c r="T120" s="22">
        <v>91</v>
      </c>
    </row>
    <row r="121" spans="1:20" ht="28.2" customHeight="1" thickBot="1" x14ac:dyDescent="0.35">
      <c r="A121" s="60"/>
      <c r="B121" s="25" t="s">
        <v>115</v>
      </c>
      <c r="C121" s="25"/>
      <c r="D121" s="35"/>
      <c r="E121" s="35"/>
      <c r="F121" s="35"/>
      <c r="G121" s="35"/>
      <c r="H121" s="35"/>
      <c r="I121" s="35"/>
      <c r="J121" s="36">
        <f>AVERAGE(J120)</f>
        <v>7.07</v>
      </c>
      <c r="K121" s="21" t="str">
        <f t="shared" si="41"/>
        <v>MUY ALTO</v>
      </c>
      <c r="L121" s="36">
        <f>AVERAGE(L120)</f>
        <v>0.24763380143800373</v>
      </c>
      <c r="M121" s="21" t="str">
        <f t="shared" si="42"/>
        <v>BAJO</v>
      </c>
      <c r="N121" s="36">
        <f>AVERAGE(N120)</f>
        <v>1.7507709761666865</v>
      </c>
      <c r="O121" s="21" t="str">
        <f t="shared" si="43"/>
        <v>MUY ALTO</v>
      </c>
      <c r="P121" s="28">
        <v>86</v>
      </c>
      <c r="Q121" s="28">
        <v>347.28699999999998</v>
      </c>
      <c r="R121" s="28">
        <v>261.28699999999998</v>
      </c>
      <c r="S121" s="28">
        <v>-5</v>
      </c>
      <c r="T121" s="28">
        <v>91</v>
      </c>
    </row>
    <row r="122" spans="1:20" ht="31.95" customHeight="1" x14ac:dyDescent="0.3">
      <c r="A122" s="61"/>
      <c r="B122" s="42" t="s">
        <v>116</v>
      </c>
      <c r="C122" s="42"/>
      <c r="D122" s="43"/>
      <c r="E122" s="43"/>
      <c r="F122" s="43"/>
      <c r="G122" s="43"/>
      <c r="H122" s="43"/>
      <c r="I122" s="43"/>
      <c r="J122" s="44">
        <f>AVERAGE(J121,J119,J114,J106,J91,J69)</f>
        <v>7.1505311659166617</v>
      </c>
      <c r="K122" s="21" t="str">
        <f t="shared" si="41"/>
        <v>MUY ALTO</v>
      </c>
      <c r="L122" s="44">
        <f>AVERAGE(L121,L119,L114,L106,L91,L69)</f>
        <v>0.43564827827683211</v>
      </c>
      <c r="M122" s="21" t="str">
        <f t="shared" si="42"/>
        <v>MEDIO</v>
      </c>
      <c r="N122" s="44">
        <f>AVERAGE(N121,N119,N114,N106,N91,N69)</f>
        <v>6.0837017511364389</v>
      </c>
      <c r="O122" s="21" t="str">
        <f t="shared" si="43"/>
        <v>MUY ALTO</v>
      </c>
      <c r="P122" s="45">
        <v>5132</v>
      </c>
      <c r="Q122" s="45">
        <v>12537.53175</v>
      </c>
      <c r="R122" s="45">
        <v>7405.5317500000001</v>
      </c>
      <c r="S122" s="45">
        <v>-145</v>
      </c>
      <c r="T122" s="45">
        <v>5277</v>
      </c>
    </row>
    <row r="123" spans="1:20" s="23" customFormat="1" ht="31.95" customHeight="1" x14ac:dyDescent="0.3">
      <c r="A123" s="62" t="s">
        <v>117</v>
      </c>
      <c r="B123" s="18" t="str">
        <f>[3]SB!A6</f>
        <v>SB.PY.1.1 Atención Médica a Estudiantes</v>
      </c>
      <c r="C123" s="18"/>
      <c r="D123" s="30" t="s">
        <v>118</v>
      </c>
      <c r="E123" s="30">
        <f>+[2]SB!B6</f>
        <v>1800</v>
      </c>
      <c r="F123" s="30">
        <f>+[2]SB!C6</f>
        <v>1800</v>
      </c>
      <c r="G123" s="19">
        <f t="shared" ref="G123:G129" si="61">+F123-E123</f>
        <v>0</v>
      </c>
      <c r="H123" s="63">
        <v>1800</v>
      </c>
      <c r="I123" s="48">
        <f>'[2]METAS SB'!AH2</f>
        <v>74</v>
      </c>
      <c r="J123" s="20">
        <f t="shared" ref="J123:J129" si="62">+I123/H123</f>
        <v>4.1111111111111112E-2</v>
      </c>
      <c r="K123" s="21" t="str">
        <f t="shared" si="41"/>
        <v>MUY BAJO</v>
      </c>
      <c r="L123" s="20">
        <f t="shared" ref="L123:L129" si="63">+P123/Q123</f>
        <v>0.38750000000000001</v>
      </c>
      <c r="M123" s="21" t="str">
        <f t="shared" si="42"/>
        <v>BAJO</v>
      </c>
      <c r="N123" s="20">
        <f t="shared" ref="N123:N129" si="64">+J123*L123</f>
        <v>1.5930555555555555E-2</v>
      </c>
      <c r="O123" s="21" t="str">
        <f t="shared" si="43"/>
        <v>MUY BAJO</v>
      </c>
      <c r="P123" s="22">
        <v>93</v>
      </c>
      <c r="Q123" s="22">
        <v>240</v>
      </c>
      <c r="R123" s="22">
        <v>147</v>
      </c>
      <c r="S123" s="22">
        <v>-4</v>
      </c>
      <c r="T123" s="22">
        <v>97</v>
      </c>
    </row>
    <row r="124" spans="1:20" s="23" customFormat="1" ht="31.95" customHeight="1" x14ac:dyDescent="0.3">
      <c r="A124" s="64"/>
      <c r="B124" s="18" t="str">
        <f>[3]SB!A7</f>
        <v>SB.PY.1.2 Atención Odontológica a Estudiantes</v>
      </c>
      <c r="C124" s="18"/>
      <c r="D124" s="30" t="s">
        <v>118</v>
      </c>
      <c r="E124" s="30">
        <f>+[2]SB!B7</f>
        <v>980</v>
      </c>
      <c r="F124" s="30">
        <f>+[2]SB!C7</f>
        <v>980</v>
      </c>
      <c r="G124" s="19">
        <f t="shared" si="61"/>
        <v>0</v>
      </c>
      <c r="H124" s="63">
        <v>980</v>
      </c>
      <c r="I124" s="48">
        <f>'[2]METAS SB'!AH3</f>
        <v>21</v>
      </c>
      <c r="J124" s="20">
        <f t="shared" si="62"/>
        <v>2.1428571428571429E-2</v>
      </c>
      <c r="K124" s="21" t="str">
        <f t="shared" si="41"/>
        <v>MUY BAJO</v>
      </c>
      <c r="L124" s="20">
        <f t="shared" si="63"/>
        <v>8.2352941176470587E-2</v>
      </c>
      <c r="M124" s="21" t="str">
        <f t="shared" si="42"/>
        <v>MUY BAJO</v>
      </c>
      <c r="N124" s="20">
        <f t="shared" si="64"/>
        <v>1.7647058823529412E-3</v>
      </c>
      <c r="O124" s="21" t="str">
        <f t="shared" si="43"/>
        <v>MUY BAJO</v>
      </c>
      <c r="P124" s="22">
        <v>14</v>
      </c>
      <c r="Q124" s="22">
        <v>170</v>
      </c>
      <c r="R124" s="22">
        <v>156</v>
      </c>
      <c r="S124" s="22">
        <v>-1</v>
      </c>
      <c r="T124" s="22">
        <v>15</v>
      </c>
    </row>
    <row r="125" spans="1:20" s="23" customFormat="1" ht="31.95" customHeight="1" x14ac:dyDescent="0.3">
      <c r="A125" s="64"/>
      <c r="B125" s="18" t="str">
        <f>[3]SB!A8</f>
        <v>SB.PY.1.3 Atención Psicológico a Estudiantes</v>
      </c>
      <c r="C125" s="18"/>
      <c r="D125" s="30" t="s">
        <v>118</v>
      </c>
      <c r="E125" s="30">
        <f>+[2]SB!B8</f>
        <v>1300</v>
      </c>
      <c r="F125" s="30">
        <f>+[2]SB!C8</f>
        <v>1300</v>
      </c>
      <c r="G125" s="19">
        <f t="shared" si="61"/>
        <v>0</v>
      </c>
      <c r="H125" s="63">
        <v>1300</v>
      </c>
      <c r="I125" s="48">
        <f>'[2]METAS SB'!AH4</f>
        <v>206</v>
      </c>
      <c r="J125" s="20">
        <f t="shared" si="62"/>
        <v>0.15846153846153846</v>
      </c>
      <c r="K125" s="21" t="str">
        <f t="shared" si="41"/>
        <v>MUY BAJO</v>
      </c>
      <c r="L125" s="20">
        <f t="shared" si="63"/>
        <v>0.35</v>
      </c>
      <c r="M125" s="21" t="str">
        <f t="shared" si="42"/>
        <v>BAJO</v>
      </c>
      <c r="N125" s="20">
        <f t="shared" si="64"/>
        <v>5.5461538461538458E-2</v>
      </c>
      <c r="O125" s="21" t="str">
        <f t="shared" si="43"/>
        <v>MUY BAJO</v>
      </c>
      <c r="P125" s="22">
        <v>70</v>
      </c>
      <c r="Q125" s="22">
        <v>200</v>
      </c>
      <c r="R125" s="22">
        <v>130</v>
      </c>
      <c r="S125" s="22">
        <v>-4</v>
      </c>
      <c r="T125" s="22">
        <v>93</v>
      </c>
    </row>
    <row r="126" spans="1:20" s="23" customFormat="1" ht="31.95" customHeight="1" x14ac:dyDescent="0.3">
      <c r="A126" s="64"/>
      <c r="B126" s="18" t="str">
        <f>[3]SB!A9</f>
        <v>SB.PY.1.4 PyP - Promoción y prevención médica</v>
      </c>
      <c r="C126" s="18"/>
      <c r="D126" s="30" t="s">
        <v>119</v>
      </c>
      <c r="E126" s="30">
        <f>+[2]SB!B9</f>
        <v>10</v>
      </c>
      <c r="F126" s="30">
        <f>+[2]SB!C9</f>
        <v>10</v>
      </c>
      <c r="G126" s="19">
        <f t="shared" si="61"/>
        <v>0</v>
      </c>
      <c r="H126" s="63">
        <v>10</v>
      </c>
      <c r="I126" s="48">
        <f>'[2]METAS SB'!AH5</f>
        <v>15</v>
      </c>
      <c r="J126" s="20">
        <f t="shared" si="62"/>
        <v>1.5</v>
      </c>
      <c r="K126" s="21" t="str">
        <f t="shared" si="41"/>
        <v>MUY ALTO</v>
      </c>
      <c r="L126" s="20">
        <f t="shared" si="63"/>
        <v>0</v>
      </c>
      <c r="M126" s="21" t="str">
        <f t="shared" si="42"/>
        <v>MUY BAJO</v>
      </c>
      <c r="N126" s="20">
        <f t="shared" si="64"/>
        <v>0</v>
      </c>
      <c r="O126" s="21" t="str">
        <f t="shared" si="43"/>
        <v>MUY BAJO</v>
      </c>
      <c r="P126" s="22">
        <v>0</v>
      </c>
      <c r="Q126" s="22">
        <v>40</v>
      </c>
      <c r="R126" s="22">
        <v>40</v>
      </c>
      <c r="S126" s="22">
        <v>0</v>
      </c>
      <c r="T126" s="22">
        <v>0</v>
      </c>
    </row>
    <row r="127" spans="1:20" s="23" customFormat="1" ht="31.95" customHeight="1" x14ac:dyDescent="0.3">
      <c r="A127" s="64"/>
      <c r="B127" s="18" t="str">
        <f>[3]SB!A10</f>
        <v>SB.PY.1.5 PyP - Promoción y Prevención odontológica</v>
      </c>
      <c r="C127" s="18"/>
      <c r="D127" s="30" t="s">
        <v>119</v>
      </c>
      <c r="E127" s="30">
        <f>+[2]SB!B10</f>
        <v>10</v>
      </c>
      <c r="F127" s="30">
        <f>+[2]SB!C10</f>
        <v>10</v>
      </c>
      <c r="G127" s="19">
        <f t="shared" si="61"/>
        <v>0</v>
      </c>
      <c r="H127" s="63">
        <v>10</v>
      </c>
      <c r="I127" s="48">
        <f>'[2]METAS SB'!AH6</f>
        <v>15</v>
      </c>
      <c r="J127" s="20">
        <f t="shared" si="62"/>
        <v>1.5</v>
      </c>
      <c r="K127" s="21" t="str">
        <f t="shared" si="41"/>
        <v>MUY ALTO</v>
      </c>
      <c r="L127" s="20">
        <f t="shared" si="63"/>
        <v>0</v>
      </c>
      <c r="M127" s="21" t="str">
        <f t="shared" si="42"/>
        <v>MUY BAJO</v>
      </c>
      <c r="N127" s="20">
        <f t="shared" si="64"/>
        <v>0</v>
      </c>
      <c r="O127" s="21" t="str">
        <f t="shared" si="43"/>
        <v>MUY BAJO</v>
      </c>
      <c r="P127" s="22">
        <v>0</v>
      </c>
      <c r="Q127" s="22">
        <v>34</v>
      </c>
      <c r="R127" s="22">
        <v>34</v>
      </c>
      <c r="S127" s="22">
        <v>0</v>
      </c>
      <c r="T127" s="22">
        <v>0</v>
      </c>
    </row>
    <row r="128" spans="1:20" s="23" customFormat="1" ht="31.95" customHeight="1" x14ac:dyDescent="0.3">
      <c r="A128" s="64"/>
      <c r="B128" s="18" t="str">
        <f>[3]SB!A11</f>
        <v>SB.PY.1.6 PyP - Promoción y prevención sicológica en Población Vulnerable</v>
      </c>
      <c r="C128" s="18"/>
      <c r="D128" s="30" t="s">
        <v>119</v>
      </c>
      <c r="E128" s="30">
        <f>+[2]SB!B11</f>
        <v>10</v>
      </c>
      <c r="F128" s="30">
        <f>+[2]SB!C11</f>
        <v>10</v>
      </c>
      <c r="G128" s="19">
        <f t="shared" si="61"/>
        <v>0</v>
      </c>
      <c r="H128" s="63">
        <v>10</v>
      </c>
      <c r="I128" s="48">
        <f>'[2]METAS SB'!AH7</f>
        <v>18</v>
      </c>
      <c r="J128" s="20">
        <f t="shared" si="62"/>
        <v>1.8</v>
      </c>
      <c r="K128" s="21" t="str">
        <f t="shared" si="41"/>
        <v>MUY ALTO</v>
      </c>
      <c r="L128" s="20">
        <f t="shared" si="63"/>
        <v>0.21951219512195122</v>
      </c>
      <c r="M128" s="21" t="str">
        <f t="shared" si="42"/>
        <v>BAJO</v>
      </c>
      <c r="N128" s="20">
        <f t="shared" si="64"/>
        <v>0.39512195121951221</v>
      </c>
      <c r="O128" s="21" t="str">
        <f t="shared" si="43"/>
        <v>BAJO</v>
      </c>
      <c r="P128" s="22">
        <v>18</v>
      </c>
      <c r="Q128" s="22">
        <v>82</v>
      </c>
      <c r="R128" s="22">
        <v>64</v>
      </c>
      <c r="S128" s="22">
        <v>-1</v>
      </c>
      <c r="T128" s="22">
        <v>23</v>
      </c>
    </row>
    <row r="129" spans="1:20" s="23" customFormat="1" ht="31.95" customHeight="1" x14ac:dyDescent="0.3">
      <c r="A129" s="64"/>
      <c r="B129" s="18" t="str">
        <f>[3]SB!A12</f>
        <v>SB.PY.1.7 Formación sanologica para la comunidad universitaria "USCO SALUDABLE"</v>
      </c>
      <c r="C129" s="18"/>
      <c r="D129" s="30" t="s">
        <v>120</v>
      </c>
      <c r="E129" s="30">
        <f>+[2]SB!B12</f>
        <v>6694</v>
      </c>
      <c r="F129" s="30">
        <f>+[2]SB!C12</f>
        <v>6694</v>
      </c>
      <c r="G129" s="19">
        <f t="shared" si="61"/>
        <v>0</v>
      </c>
      <c r="H129" s="63">
        <v>6694</v>
      </c>
      <c r="I129" s="48">
        <f>'[2]METAS SB'!AH8</f>
        <v>1693</v>
      </c>
      <c r="J129" s="20">
        <f t="shared" si="62"/>
        <v>0.25291305646847922</v>
      </c>
      <c r="K129" s="21" t="str">
        <f t="shared" si="41"/>
        <v>BAJO</v>
      </c>
      <c r="L129" s="20">
        <f t="shared" si="63"/>
        <v>0.36524822695035464</v>
      </c>
      <c r="M129" s="21" t="str">
        <f t="shared" si="42"/>
        <v>BAJO</v>
      </c>
      <c r="N129" s="20">
        <f t="shared" si="64"/>
        <v>9.2376045447706959E-2</v>
      </c>
      <c r="O129" s="21" t="str">
        <f t="shared" si="43"/>
        <v>MUY BAJO</v>
      </c>
      <c r="P129" s="22">
        <v>103</v>
      </c>
      <c r="Q129" s="22">
        <v>282</v>
      </c>
      <c r="R129" s="22">
        <v>179</v>
      </c>
      <c r="S129" s="22">
        <v>-6</v>
      </c>
      <c r="T129" s="22">
        <v>132</v>
      </c>
    </row>
    <row r="130" spans="1:20" ht="28.2" customHeight="1" thickBot="1" x14ac:dyDescent="0.35">
      <c r="A130" s="64"/>
      <c r="B130" s="25" t="s">
        <v>121</v>
      </c>
      <c r="C130" s="25"/>
      <c r="D130" s="35"/>
      <c r="E130" s="35"/>
      <c r="F130" s="35"/>
      <c r="G130" s="35"/>
      <c r="H130" s="35"/>
      <c r="I130" s="35"/>
      <c r="J130" s="36">
        <f>AVERAGE(J123:J129)</f>
        <v>0.75341632535281433</v>
      </c>
      <c r="K130" s="21" t="str">
        <f t="shared" si="41"/>
        <v>ALTO</v>
      </c>
      <c r="L130" s="36">
        <f>[1]EV.PROYECTOS!L23</f>
        <v>0.23273568686868687</v>
      </c>
      <c r="M130" s="21" t="str">
        <f t="shared" si="42"/>
        <v>BAJO</v>
      </c>
      <c r="N130" s="36">
        <f>+J130*L130</f>
        <v>0.17534686597906932</v>
      </c>
      <c r="O130" s="21" t="str">
        <f t="shared" si="43"/>
        <v>MUY BAJO</v>
      </c>
      <c r="P130" s="28">
        <v>298</v>
      </c>
      <c r="Q130" s="28">
        <v>1048</v>
      </c>
      <c r="R130" s="28">
        <v>750</v>
      </c>
      <c r="S130" s="28">
        <v>-16</v>
      </c>
      <c r="T130" s="28">
        <v>360</v>
      </c>
    </row>
    <row r="131" spans="1:20" s="23" customFormat="1" ht="28.2" customHeight="1" x14ac:dyDescent="0.3">
      <c r="A131" s="64"/>
      <c r="B131" s="18" t="str">
        <f>[3]SB!A18</f>
        <v>SB.PY.2.1 Formación Deportiva en las diferentes disciplinas.</v>
      </c>
      <c r="C131" s="18"/>
      <c r="D131" s="30" t="s">
        <v>110</v>
      </c>
      <c r="E131" s="30">
        <f>+[2]SB!B18</f>
        <v>32</v>
      </c>
      <c r="F131" s="30">
        <f>+[2]SB!C18</f>
        <v>32</v>
      </c>
      <c r="G131" s="19">
        <f t="shared" ref="G131:G133" si="65">+F131-E131</f>
        <v>0</v>
      </c>
      <c r="H131" s="65">
        <v>32</v>
      </c>
      <c r="I131" s="48">
        <f>'[2]METAS SB'!AH9</f>
        <v>98</v>
      </c>
      <c r="J131" s="20">
        <f t="shared" ref="J131:J133" si="66">+I131/H131</f>
        <v>3.0625</v>
      </c>
      <c r="K131" s="21" t="str">
        <f t="shared" si="41"/>
        <v>MUY ALTO</v>
      </c>
      <c r="L131" s="20">
        <f t="shared" ref="L131:L133" si="67">+P131/Q131</f>
        <v>0.24176954732510286</v>
      </c>
      <c r="M131" s="21" t="str">
        <f t="shared" si="42"/>
        <v>BAJO</v>
      </c>
      <c r="N131" s="20">
        <f t="shared" ref="N131:N133" si="68">+J131*L131</f>
        <v>0.74041923868312753</v>
      </c>
      <c r="O131" s="21" t="str">
        <f t="shared" si="43"/>
        <v>ALTO</v>
      </c>
      <c r="P131" s="22">
        <v>47</v>
      </c>
      <c r="Q131" s="22">
        <v>194.4</v>
      </c>
      <c r="R131" s="22">
        <v>147.4</v>
      </c>
      <c r="S131" s="22">
        <v>-3</v>
      </c>
      <c r="T131" s="22">
        <v>50</v>
      </c>
    </row>
    <row r="132" spans="1:20" s="23" customFormat="1" ht="28.2" customHeight="1" x14ac:dyDescent="0.3">
      <c r="A132" s="64"/>
      <c r="B132" s="18" t="str">
        <f>[3]SB!A19</f>
        <v>SB.PY.2.2 Representación - Competitiva</v>
      </c>
      <c r="C132" s="18"/>
      <c r="D132" s="30" t="s">
        <v>110</v>
      </c>
      <c r="E132" s="30">
        <f>+[2]SB!B19</f>
        <v>116</v>
      </c>
      <c r="F132" s="30">
        <f>+[2]SB!C19</f>
        <v>116</v>
      </c>
      <c r="G132" s="19">
        <f t="shared" si="65"/>
        <v>0</v>
      </c>
      <c r="H132" s="65">
        <v>116</v>
      </c>
      <c r="I132" s="48">
        <f>'[2]METAS SB'!AH10</f>
        <v>85</v>
      </c>
      <c r="J132" s="20">
        <f t="shared" si="66"/>
        <v>0.73275862068965514</v>
      </c>
      <c r="K132" s="21" t="str">
        <f t="shared" si="41"/>
        <v>ALTO</v>
      </c>
      <c r="L132" s="20">
        <f t="shared" si="67"/>
        <v>0.47149643705463185</v>
      </c>
      <c r="M132" s="21" t="str">
        <f t="shared" si="42"/>
        <v>MEDIO</v>
      </c>
      <c r="N132" s="20">
        <f t="shared" si="68"/>
        <v>0.34549307887623881</v>
      </c>
      <c r="O132" s="21" t="str">
        <f t="shared" si="43"/>
        <v>BAJO</v>
      </c>
      <c r="P132" s="22">
        <v>397</v>
      </c>
      <c r="Q132" s="22">
        <v>842</v>
      </c>
      <c r="R132" s="22">
        <v>445</v>
      </c>
      <c r="S132" s="22">
        <v>-14</v>
      </c>
      <c r="T132" s="22">
        <v>411</v>
      </c>
    </row>
    <row r="133" spans="1:20" s="23" customFormat="1" ht="28.2" customHeight="1" x14ac:dyDescent="0.3">
      <c r="A133" s="64"/>
      <c r="B133" s="18" t="str">
        <f>[3]SB!A20</f>
        <v>SB.PY.2.3 Recreación y Aprovechamiento del Tiempo Libre</v>
      </c>
      <c r="C133" s="18"/>
      <c r="D133" s="30" t="s">
        <v>110</v>
      </c>
      <c r="E133" s="30">
        <f>+[2]SB!B20</f>
        <v>83</v>
      </c>
      <c r="F133" s="30">
        <f>+[2]SB!C20</f>
        <v>83</v>
      </c>
      <c r="G133" s="19">
        <f t="shared" si="65"/>
        <v>0</v>
      </c>
      <c r="H133" s="65">
        <v>83</v>
      </c>
      <c r="I133" s="48">
        <f>'[2]METAS SB'!AH11</f>
        <v>96</v>
      </c>
      <c r="J133" s="20">
        <f t="shared" si="66"/>
        <v>1.1566265060240963</v>
      </c>
      <c r="K133" s="21" t="str">
        <f t="shared" si="41"/>
        <v>MUY ALTO</v>
      </c>
      <c r="L133" s="20">
        <f t="shared" si="67"/>
        <v>0.33076923076923076</v>
      </c>
      <c r="M133" s="21" t="str">
        <f t="shared" si="42"/>
        <v>BAJO</v>
      </c>
      <c r="N133" s="20">
        <f t="shared" si="68"/>
        <v>0.3825764596848934</v>
      </c>
      <c r="O133" s="21" t="str">
        <f t="shared" si="43"/>
        <v>BAJO</v>
      </c>
      <c r="P133" s="22">
        <v>86</v>
      </c>
      <c r="Q133" s="22">
        <v>260</v>
      </c>
      <c r="R133" s="22">
        <v>174</v>
      </c>
      <c r="S133" s="22">
        <v>0</v>
      </c>
      <c r="T133" s="22">
        <v>86</v>
      </c>
    </row>
    <row r="134" spans="1:20" ht="28.2" customHeight="1" thickBot="1" x14ac:dyDescent="0.35">
      <c r="A134" s="64"/>
      <c r="B134" s="25" t="s">
        <v>122</v>
      </c>
      <c r="C134" s="25"/>
      <c r="D134" s="35"/>
      <c r="E134" s="35"/>
      <c r="F134" s="35"/>
      <c r="G134" s="35"/>
      <c r="H134" s="35"/>
      <c r="I134" s="35"/>
      <c r="J134" s="36">
        <f>AVERAGE(J131:J133)</f>
        <v>1.6506283755712505</v>
      </c>
      <c r="K134" s="21" t="str">
        <f t="shared" si="41"/>
        <v>MUY ALTO</v>
      </c>
      <c r="L134" s="36">
        <f>[1]EV.PROYECTOS!L24</f>
        <v>0.22251055688622753</v>
      </c>
      <c r="M134" s="21" t="str">
        <f t="shared" si="42"/>
        <v>BAJO</v>
      </c>
      <c r="N134" s="36">
        <f>+J134*L134</f>
        <v>0.36728223906056806</v>
      </c>
      <c r="O134" s="21" t="str">
        <f t="shared" si="43"/>
        <v>BAJO</v>
      </c>
      <c r="P134" s="28">
        <v>530</v>
      </c>
      <c r="Q134" s="28">
        <v>1296.4000000000001</v>
      </c>
      <c r="R134" s="28">
        <v>766.4</v>
      </c>
      <c r="S134" s="28">
        <v>-17</v>
      </c>
      <c r="T134" s="28">
        <v>547</v>
      </c>
    </row>
    <row r="135" spans="1:20" s="23" customFormat="1" ht="28.2" customHeight="1" x14ac:dyDescent="0.3">
      <c r="A135" s="64"/>
      <c r="B135" s="18" t="str">
        <f>[3]SB!A26</f>
        <v>SB.PY.3.1 Formación en modalidades artístiscas</v>
      </c>
      <c r="C135" s="18"/>
      <c r="D135" s="30" t="s">
        <v>123</v>
      </c>
      <c r="E135" s="30">
        <f>+[2]SB!B26</f>
        <v>16</v>
      </c>
      <c r="F135" s="30">
        <f>+[2]SB!C26</f>
        <v>16</v>
      </c>
      <c r="G135" s="19">
        <f t="shared" ref="G135:G136" si="69">+F135-E135</f>
        <v>0</v>
      </c>
      <c r="H135" s="65">
        <v>16</v>
      </c>
      <c r="I135" s="48">
        <f>'[2]METAS SB'!AH12</f>
        <v>48</v>
      </c>
      <c r="J135" s="20">
        <f t="shared" ref="J135:J136" si="70">+I135/H135</f>
        <v>3</v>
      </c>
      <c r="K135" s="21" t="str">
        <f t="shared" si="41"/>
        <v>MUY ALTO</v>
      </c>
      <c r="L135" s="20">
        <f t="shared" ref="L135:L136" si="71">+P135/Q135</f>
        <v>0.46443881930411984</v>
      </c>
      <c r="M135" s="21" t="str">
        <f t="shared" si="42"/>
        <v>MEDIO</v>
      </c>
      <c r="N135" s="20">
        <f t="shared" ref="N135:N136" si="72">+J135*L135</f>
        <v>1.3933164579123596</v>
      </c>
      <c r="O135" s="21" t="str">
        <f t="shared" si="43"/>
        <v>MUY ALTO</v>
      </c>
      <c r="P135" s="22">
        <v>191</v>
      </c>
      <c r="Q135" s="22">
        <v>411.24900000000002</v>
      </c>
      <c r="R135" s="22">
        <v>220.24900000000002</v>
      </c>
      <c r="S135" s="22">
        <v>-7</v>
      </c>
      <c r="T135" s="22">
        <v>198</v>
      </c>
    </row>
    <row r="136" spans="1:20" s="23" customFormat="1" ht="28.2" customHeight="1" x14ac:dyDescent="0.3">
      <c r="A136" s="64"/>
      <c r="B136" s="18" t="str">
        <f>[3]SB!A27</f>
        <v>SB.PY.3.2 Puestas en escena de los grupos artísticos</v>
      </c>
      <c r="C136" s="18"/>
      <c r="D136" s="30" t="s">
        <v>110</v>
      </c>
      <c r="E136" s="30">
        <f>+[2]SB!B27</f>
        <v>260</v>
      </c>
      <c r="F136" s="30">
        <f>+[2]SB!C27</f>
        <v>260</v>
      </c>
      <c r="G136" s="19">
        <f t="shared" si="69"/>
        <v>0</v>
      </c>
      <c r="H136" s="66">
        <v>260</v>
      </c>
      <c r="I136" s="48">
        <f>'[2]METAS SB'!AH13</f>
        <v>455</v>
      </c>
      <c r="J136" s="20">
        <f t="shared" si="70"/>
        <v>1.75</v>
      </c>
      <c r="K136" s="21" t="str">
        <f t="shared" si="41"/>
        <v>MUY ALTO</v>
      </c>
      <c r="L136" s="20">
        <f t="shared" si="71"/>
        <v>0.58723547048138713</v>
      </c>
      <c r="M136" s="21" t="str">
        <f t="shared" si="42"/>
        <v>MEDIO</v>
      </c>
      <c r="N136" s="20">
        <f t="shared" si="72"/>
        <v>1.0276620733424275</v>
      </c>
      <c r="O136" s="21" t="str">
        <f t="shared" si="43"/>
        <v>MUY ALTO</v>
      </c>
      <c r="P136" s="22">
        <v>483</v>
      </c>
      <c r="Q136" s="22">
        <v>822.49800000000005</v>
      </c>
      <c r="R136" s="22">
        <v>339.49800000000005</v>
      </c>
      <c r="S136" s="22">
        <v>-16</v>
      </c>
      <c r="T136" s="22">
        <v>499</v>
      </c>
    </row>
    <row r="137" spans="1:20" ht="28.2" customHeight="1" thickBot="1" x14ac:dyDescent="0.35">
      <c r="A137" s="64"/>
      <c r="B137" s="25" t="s">
        <v>124</v>
      </c>
      <c r="C137" s="25"/>
      <c r="D137" s="35"/>
      <c r="E137" s="35"/>
      <c r="F137" s="35"/>
      <c r="G137" s="35"/>
      <c r="H137" s="35"/>
      <c r="I137" s="35"/>
      <c r="J137" s="36">
        <f>AVERAGE(J135:J136)</f>
        <v>2.375</v>
      </c>
      <c r="K137" s="21" t="str">
        <f t="shared" si="41"/>
        <v>MUY ALTO</v>
      </c>
      <c r="L137" s="36">
        <f>[1]EV.PROYECTOS!L25</f>
        <v>0.29491366726253354</v>
      </c>
      <c r="M137" s="21" t="str">
        <f t="shared" si="42"/>
        <v>BAJO</v>
      </c>
      <c r="N137" s="36">
        <f>+J137*L137</f>
        <v>0.70041995974851712</v>
      </c>
      <c r="O137" s="21" t="str">
        <f t="shared" si="43"/>
        <v>ALTO</v>
      </c>
      <c r="P137" s="28">
        <v>674</v>
      </c>
      <c r="Q137" s="28">
        <v>1233.7470000000001</v>
      </c>
      <c r="R137" s="28">
        <v>559.74700000000007</v>
      </c>
      <c r="S137" s="28">
        <v>-23</v>
      </c>
      <c r="T137" s="28">
        <v>697</v>
      </c>
    </row>
    <row r="138" spans="1:20" s="23" customFormat="1" ht="28.2" customHeight="1" x14ac:dyDescent="0.3">
      <c r="A138" s="64"/>
      <c r="B138" s="18" t="str">
        <f>[3]SB!A33</f>
        <v>SB.PY.4.1 Interacción entre los integrantes de la comunidad universitaria</v>
      </c>
      <c r="C138" s="18"/>
      <c r="D138" s="30" t="s">
        <v>110</v>
      </c>
      <c r="E138" s="30">
        <f>+[2]SB!B33</f>
        <v>13</v>
      </c>
      <c r="F138" s="30">
        <f>+[2]SB!C33</f>
        <v>15</v>
      </c>
      <c r="G138" s="19">
        <f t="shared" ref="G138:G140" si="73">+F138-E138</f>
        <v>2</v>
      </c>
      <c r="H138" s="63">
        <v>13</v>
      </c>
      <c r="I138" s="48">
        <f>'[2]METAS SB'!AH14</f>
        <v>24</v>
      </c>
      <c r="J138" s="20">
        <f t="shared" ref="J138:J140" si="74">+I138/H138</f>
        <v>1.8461538461538463</v>
      </c>
      <c r="K138" s="21" t="str">
        <f t="shared" si="41"/>
        <v>MUY ALTO</v>
      </c>
      <c r="L138" s="20">
        <f t="shared" ref="L138:L140" si="75">+P138/Q138</f>
        <v>0.52142857142857146</v>
      </c>
      <c r="M138" s="21" t="str">
        <f t="shared" si="42"/>
        <v>MEDIO</v>
      </c>
      <c r="N138" s="20">
        <f t="shared" ref="N138:N140" si="76">+J138*L138</f>
        <v>0.96263736263736277</v>
      </c>
      <c r="O138" s="21" t="str">
        <f t="shared" si="43"/>
        <v>MUY ALTO</v>
      </c>
      <c r="P138" s="22">
        <v>73</v>
      </c>
      <c r="Q138" s="22">
        <v>140</v>
      </c>
      <c r="R138" s="22">
        <v>67</v>
      </c>
      <c r="S138" s="22">
        <v>-2</v>
      </c>
      <c r="T138" s="22">
        <v>75</v>
      </c>
    </row>
    <row r="139" spans="1:20" s="23" customFormat="1" ht="28.2" customHeight="1" x14ac:dyDescent="0.3">
      <c r="A139" s="64"/>
      <c r="B139" s="18" t="str">
        <f>[3]SB!A34</f>
        <v>SB.PY.4.2 Atención a la población con enfoque diferencial</v>
      </c>
      <c r="C139" s="18"/>
      <c r="D139" s="30" t="s">
        <v>125</v>
      </c>
      <c r="E139" s="30">
        <f>+[2]SB!B34</f>
        <v>100</v>
      </c>
      <c r="F139" s="30">
        <f>+[2]SB!C34</f>
        <v>119</v>
      </c>
      <c r="G139" s="19">
        <f t="shared" si="73"/>
        <v>19</v>
      </c>
      <c r="H139" s="63">
        <v>109</v>
      </c>
      <c r="I139" s="48">
        <f>'[2]METAS SB'!AH15</f>
        <v>427</v>
      </c>
      <c r="J139" s="20">
        <f t="shared" si="74"/>
        <v>3.9174311926605503</v>
      </c>
      <c r="K139" s="21" t="str">
        <f t="shared" si="41"/>
        <v>MUY ALTO</v>
      </c>
      <c r="L139" s="20">
        <f t="shared" si="75"/>
        <v>0.78125</v>
      </c>
      <c r="M139" s="21" t="str">
        <f t="shared" si="42"/>
        <v>ALTO</v>
      </c>
      <c r="N139" s="20">
        <f t="shared" si="76"/>
        <v>3.0604931192660549</v>
      </c>
      <c r="O139" s="21" t="str">
        <f t="shared" si="43"/>
        <v>MUY ALTO</v>
      </c>
      <c r="P139" s="22">
        <v>150</v>
      </c>
      <c r="Q139" s="22">
        <v>192</v>
      </c>
      <c r="R139" s="22">
        <v>42</v>
      </c>
      <c r="S139" s="22">
        <v>-5</v>
      </c>
      <c r="T139" s="22">
        <v>155</v>
      </c>
    </row>
    <row r="140" spans="1:20" s="23" customFormat="1" ht="28.2" customHeight="1" x14ac:dyDescent="0.3">
      <c r="A140" s="64"/>
      <c r="B140" s="18" t="str">
        <f>[3]SB!A35</f>
        <v>SB.PY.4.3 Inducción institucional a estudiantes nuevos</v>
      </c>
      <c r="C140" s="18"/>
      <c r="D140" s="30" t="s">
        <v>125</v>
      </c>
      <c r="E140" s="30">
        <f>+[2]SB!B35</f>
        <v>1593</v>
      </c>
      <c r="F140" s="30">
        <f>+[2]SB!C35</f>
        <v>1794</v>
      </c>
      <c r="G140" s="19">
        <f t="shared" si="73"/>
        <v>201</v>
      </c>
      <c r="H140" s="63">
        <v>1691</v>
      </c>
      <c r="I140" s="48">
        <f>'[2]METAS SB'!AH16</f>
        <v>2038</v>
      </c>
      <c r="J140" s="20">
        <f t="shared" si="74"/>
        <v>1.2052040212891779</v>
      </c>
      <c r="K140" s="21" t="str">
        <f t="shared" si="41"/>
        <v>MUY ALTO</v>
      </c>
      <c r="L140" s="20">
        <f t="shared" si="75"/>
        <v>7.4999999999999997E-2</v>
      </c>
      <c r="M140" s="21" t="str">
        <f t="shared" si="42"/>
        <v>MUY BAJO</v>
      </c>
      <c r="N140" s="20">
        <f t="shared" si="76"/>
        <v>9.0390301596688344E-2</v>
      </c>
      <c r="O140" s="21" t="str">
        <f t="shared" si="43"/>
        <v>MUY BAJO</v>
      </c>
      <c r="P140" s="22">
        <v>3</v>
      </c>
      <c r="Q140" s="22">
        <v>40</v>
      </c>
      <c r="R140" s="22">
        <v>37</v>
      </c>
      <c r="S140" s="22">
        <v>0</v>
      </c>
      <c r="T140" s="22">
        <v>3</v>
      </c>
    </row>
    <row r="141" spans="1:20" ht="28.2" customHeight="1" thickBot="1" x14ac:dyDescent="0.35">
      <c r="A141" s="64"/>
      <c r="B141" s="25" t="s">
        <v>126</v>
      </c>
      <c r="C141" s="25"/>
      <c r="D141" s="35"/>
      <c r="E141" s="35"/>
      <c r="F141" s="35"/>
      <c r="G141" s="35"/>
      <c r="H141" s="35"/>
      <c r="I141" s="35"/>
      <c r="J141" s="36">
        <f>AVERAGE(J138:J140)</f>
        <v>2.3229296867011913</v>
      </c>
      <c r="K141" s="21" t="str">
        <f t="shared" si="41"/>
        <v>MUY ALTO</v>
      </c>
      <c r="L141" s="36">
        <f>[1]EV.PROYECTOS!L26</f>
        <v>0.24079032065034128</v>
      </c>
      <c r="M141" s="21" t="str">
        <f t="shared" si="42"/>
        <v>BAJO</v>
      </c>
      <c r="N141" s="36">
        <f>+J141*L141</f>
        <v>0.55933898410897664</v>
      </c>
      <c r="O141" s="21" t="str">
        <f t="shared" si="43"/>
        <v>MEDIO</v>
      </c>
      <c r="P141" s="28">
        <v>226</v>
      </c>
      <c r="Q141" s="28">
        <v>372</v>
      </c>
      <c r="R141" s="28">
        <v>146</v>
      </c>
      <c r="S141" s="28">
        <v>-7</v>
      </c>
      <c r="T141" s="28">
        <v>233</v>
      </c>
    </row>
    <row r="142" spans="1:20" s="23" customFormat="1" ht="28.2" customHeight="1" x14ac:dyDescent="0.3">
      <c r="A142" s="64"/>
      <c r="B142" s="18" t="str">
        <f>[3]SB!A41</f>
        <v>SB.PY.5.1 Becas, descuentos y exenciones de matrículas</v>
      </c>
      <c r="C142" s="18"/>
      <c r="D142" s="30" t="s">
        <v>127</v>
      </c>
      <c r="E142" s="30">
        <f>+[2]SB!B41</f>
        <v>466</v>
      </c>
      <c r="F142" s="30">
        <f>+[2]SB!C41</f>
        <v>556</v>
      </c>
      <c r="G142" s="19">
        <f t="shared" ref="G142:G145" si="77">+F142-E142</f>
        <v>90</v>
      </c>
      <c r="H142" s="63">
        <v>509</v>
      </c>
      <c r="I142" s="48">
        <f>'[2]METAS SB'!AH17</f>
        <v>356</v>
      </c>
      <c r="J142" s="20">
        <f t="shared" ref="J142:J145" si="78">+I142/H142</f>
        <v>0.6994106090373281</v>
      </c>
      <c r="K142" s="21" t="str">
        <f t="shared" si="41"/>
        <v>ALTO</v>
      </c>
      <c r="L142" s="20">
        <f t="shared" ref="L142:L145" si="79">+P142/Q142</f>
        <v>1.0076923076923077</v>
      </c>
      <c r="M142" s="21" t="str">
        <f t="shared" si="42"/>
        <v>MUY ALTO</v>
      </c>
      <c r="N142" s="20">
        <f t="shared" ref="N142:N145" si="80">+J142*L142</f>
        <v>0.70479069064530753</v>
      </c>
      <c r="O142" s="21" t="str">
        <f t="shared" si="43"/>
        <v>ALTO</v>
      </c>
      <c r="P142" s="22">
        <v>131</v>
      </c>
      <c r="Q142" s="22">
        <v>130</v>
      </c>
      <c r="R142" s="22">
        <v>-1</v>
      </c>
      <c r="S142" s="22">
        <v>-5</v>
      </c>
      <c r="T142" s="22">
        <v>136</v>
      </c>
    </row>
    <row r="143" spans="1:20" s="23" customFormat="1" ht="28.2" customHeight="1" x14ac:dyDescent="0.3">
      <c r="A143" s="64"/>
      <c r="B143" s="18" t="str">
        <f>[3]SB!A42</f>
        <v>SB.PY.5.2 Servicio de Restaurante</v>
      </c>
      <c r="C143" s="18"/>
      <c r="D143" s="30" t="s">
        <v>125</v>
      </c>
      <c r="E143" s="30">
        <f>+[2]SB!B42</f>
        <v>12000</v>
      </c>
      <c r="F143" s="30">
        <f>+[2]SB!C42</f>
        <v>13514</v>
      </c>
      <c r="G143" s="19">
        <f t="shared" si="77"/>
        <v>1514</v>
      </c>
      <c r="H143" s="63">
        <v>12734</v>
      </c>
      <c r="I143" s="48">
        <f>'[2]METAS SB'!AH18</f>
        <v>0</v>
      </c>
      <c r="J143" s="20">
        <f t="shared" si="78"/>
        <v>0</v>
      </c>
      <c r="K143" s="21" t="str">
        <f t="shared" si="41"/>
        <v>MUY BAJO</v>
      </c>
      <c r="L143" s="20">
        <f t="shared" si="79"/>
        <v>3.7894736842105266E-2</v>
      </c>
      <c r="M143" s="21" t="str">
        <f t="shared" si="42"/>
        <v>MUY BAJO</v>
      </c>
      <c r="N143" s="20">
        <f t="shared" si="80"/>
        <v>0</v>
      </c>
      <c r="O143" s="21" t="str">
        <f t="shared" si="43"/>
        <v>MUY BAJO</v>
      </c>
      <c r="P143" s="22">
        <v>126</v>
      </c>
      <c r="Q143" s="22">
        <v>3325</v>
      </c>
      <c r="R143" s="22">
        <v>3199</v>
      </c>
      <c r="S143" s="22">
        <v>-8</v>
      </c>
      <c r="T143" s="22">
        <v>134</v>
      </c>
    </row>
    <row r="144" spans="1:20" s="23" customFormat="1" ht="28.2" customHeight="1" x14ac:dyDescent="0.3">
      <c r="A144" s="64"/>
      <c r="B144" s="18" t="str">
        <f>[3]SB!A43</f>
        <v>SB.PY.5.3 Acompañamiento académico</v>
      </c>
      <c r="C144" s="18"/>
      <c r="D144" s="30" t="s">
        <v>125</v>
      </c>
      <c r="E144" s="30">
        <f>+[2]SB!B43</f>
        <v>12000</v>
      </c>
      <c r="F144" s="30">
        <f>+[2]SB!C43</f>
        <v>12000</v>
      </c>
      <c r="G144" s="19">
        <f t="shared" si="77"/>
        <v>0</v>
      </c>
      <c r="H144" s="63">
        <v>12000</v>
      </c>
      <c r="I144" s="48">
        <f>'[2]METAS SB'!AH19</f>
        <v>13887</v>
      </c>
      <c r="J144" s="20">
        <f t="shared" si="78"/>
        <v>1.1572499999999999</v>
      </c>
      <c r="K144" s="21" t="str">
        <f t="shared" si="41"/>
        <v>MUY ALTO</v>
      </c>
      <c r="L144" s="20">
        <f t="shared" si="79"/>
        <v>0.71474358974358976</v>
      </c>
      <c r="M144" s="21" t="str">
        <f t="shared" si="42"/>
        <v>ALTO</v>
      </c>
      <c r="N144" s="20">
        <f t="shared" si="80"/>
        <v>0.82713701923076921</v>
      </c>
      <c r="O144" s="21" t="str">
        <f t="shared" si="43"/>
        <v>MUY ALTO</v>
      </c>
      <c r="P144" s="22">
        <v>1115</v>
      </c>
      <c r="Q144" s="22">
        <v>1560</v>
      </c>
      <c r="R144" s="22">
        <v>445</v>
      </c>
      <c r="S144" s="22">
        <v>-43</v>
      </c>
      <c r="T144" s="22">
        <v>1158</v>
      </c>
    </row>
    <row r="145" spans="1:20" s="23" customFormat="1" ht="28.2" customHeight="1" x14ac:dyDescent="0.3">
      <c r="A145" s="64"/>
      <c r="B145" s="18" t="str">
        <f>[3]SB!A44</f>
        <v>SB.PY.5.4 Acompañamiento sicosocial</v>
      </c>
      <c r="C145" s="18"/>
      <c r="D145" s="30" t="s">
        <v>125</v>
      </c>
      <c r="E145" s="30">
        <f>+[2]SB!B44</f>
        <v>6500</v>
      </c>
      <c r="F145" s="30">
        <f>+[2]SB!C44</f>
        <v>6500</v>
      </c>
      <c r="G145" s="19">
        <f t="shared" si="77"/>
        <v>0</v>
      </c>
      <c r="H145" s="63">
        <v>6500</v>
      </c>
      <c r="I145" s="48">
        <f>'[2]METAS SB'!AH20</f>
        <v>1694</v>
      </c>
      <c r="J145" s="20">
        <f t="shared" si="78"/>
        <v>0.26061538461538464</v>
      </c>
      <c r="K145" s="21" t="str">
        <f t="shared" si="41"/>
        <v>BAJO</v>
      </c>
      <c r="L145" s="20">
        <f t="shared" si="79"/>
        <v>0.97</v>
      </c>
      <c r="M145" s="21" t="str">
        <f t="shared" si="42"/>
        <v>MUY ALTO</v>
      </c>
      <c r="N145" s="20">
        <f t="shared" si="80"/>
        <v>0.25279692307692309</v>
      </c>
      <c r="O145" s="21" t="str">
        <f t="shared" si="43"/>
        <v>BAJO</v>
      </c>
      <c r="P145" s="22">
        <v>388</v>
      </c>
      <c r="Q145" s="22">
        <v>400</v>
      </c>
      <c r="R145" s="22">
        <v>12</v>
      </c>
      <c r="S145" s="22">
        <v>-13</v>
      </c>
      <c r="T145" s="22">
        <v>401</v>
      </c>
    </row>
    <row r="146" spans="1:20" ht="28.2" customHeight="1" thickBot="1" x14ac:dyDescent="0.35">
      <c r="A146" s="67"/>
      <c r="B146" s="25" t="s">
        <v>128</v>
      </c>
      <c r="C146" s="25"/>
      <c r="D146" s="35"/>
      <c r="E146" s="35"/>
      <c r="F146" s="35"/>
      <c r="G146" s="35"/>
      <c r="H146" s="35"/>
      <c r="I146" s="35"/>
      <c r="J146" s="36">
        <f>AVERAGE(J142:J145)</f>
        <v>0.52931899841317809</v>
      </c>
      <c r="K146" s="21" t="str">
        <f t="shared" si="41"/>
        <v>MEDIO</v>
      </c>
      <c r="L146" s="36">
        <f>[1]EV.PROYECTOS!L27</f>
        <v>0.12904651149747348</v>
      </c>
      <c r="M146" s="21" t="str">
        <f t="shared" si="42"/>
        <v>MUY BAJO</v>
      </c>
      <c r="N146" s="36">
        <f>+J146*L146</f>
        <v>6.8306770214557333E-2</v>
      </c>
      <c r="O146" s="21" t="str">
        <f t="shared" si="43"/>
        <v>MUY BAJO</v>
      </c>
      <c r="P146" s="28">
        <v>1760</v>
      </c>
      <c r="Q146" s="28">
        <v>5415</v>
      </c>
      <c r="R146" s="28">
        <v>3655</v>
      </c>
      <c r="S146" s="28">
        <v>-69</v>
      </c>
      <c r="T146" s="28">
        <v>1829</v>
      </c>
    </row>
    <row r="147" spans="1:20" ht="31.95" customHeight="1" x14ac:dyDescent="0.3">
      <c r="A147" s="41"/>
      <c r="B147" s="42" t="s">
        <v>129</v>
      </c>
      <c r="C147" s="42"/>
      <c r="D147" s="43"/>
      <c r="E147" s="43"/>
      <c r="F147" s="43"/>
      <c r="G147" s="43"/>
      <c r="H147" s="43"/>
      <c r="I147" s="43"/>
      <c r="J147" s="44">
        <f>AVERAGE(J146,J141,J137,J134,J130)</f>
        <v>1.5262586772076869</v>
      </c>
      <c r="K147" s="21" t="str">
        <f t="shared" si="41"/>
        <v>MUY ALTO</v>
      </c>
      <c r="L147" s="44">
        <f>AVERAGE(L130,L134,L137,L141,L146)</f>
        <v>0.22399934863305254</v>
      </c>
      <c r="M147" s="21" t="str">
        <f t="shared" si="42"/>
        <v>BAJO</v>
      </c>
      <c r="N147" s="44">
        <f>AVERAGE(N130,N134,N137,N141,N146)</f>
        <v>0.37413896382233769</v>
      </c>
      <c r="O147" s="21" t="str">
        <f t="shared" si="43"/>
        <v>BAJO</v>
      </c>
      <c r="P147" s="45">
        <v>3488</v>
      </c>
      <c r="Q147" s="45">
        <v>9365.1470000000008</v>
      </c>
      <c r="R147" s="45">
        <v>5877.1469999999999</v>
      </c>
      <c r="S147" s="45">
        <v>-132</v>
      </c>
      <c r="T147" s="45">
        <v>3666</v>
      </c>
    </row>
    <row r="148" spans="1:20" s="23" customFormat="1" ht="31.95" customHeight="1" x14ac:dyDescent="0.3">
      <c r="A148" s="68"/>
      <c r="B148" s="18" t="str">
        <f>[3]SA!A6</f>
        <v>SA-PY.1.1 Construcción  de edificios</v>
      </c>
      <c r="C148" s="18"/>
      <c r="D148" s="30" t="s">
        <v>130</v>
      </c>
      <c r="E148" s="30">
        <f>+[2]SA!B6</f>
        <v>41120</v>
      </c>
      <c r="F148" s="30">
        <f>+[2]SA!C6</f>
        <v>50220</v>
      </c>
      <c r="G148" s="19">
        <f t="shared" ref="G148:G152" si="81">+F148-E148</f>
        <v>9100</v>
      </c>
      <c r="H148" s="69">
        <v>2640</v>
      </c>
      <c r="I148" s="70">
        <f>'[2]METAS SA'!AH2</f>
        <v>2582.5500000000002</v>
      </c>
      <c r="J148" s="20">
        <f t="shared" ref="J148:J152" si="82">+I148/H148</f>
        <v>0.97823863636363639</v>
      </c>
      <c r="K148" s="21" t="str">
        <f t="shared" si="41"/>
        <v>MUY ALTO</v>
      </c>
      <c r="L148" s="20">
        <f t="shared" ref="L148:L152" si="83">+P148/Q148</f>
        <v>0.66032414076555201</v>
      </c>
      <c r="M148" s="21" t="str">
        <f t="shared" si="42"/>
        <v>ALTO</v>
      </c>
      <c r="N148" s="20">
        <f t="shared" ref="N148:N152" si="84">+J148*L148</f>
        <v>0.64595458702048347</v>
      </c>
      <c r="O148" s="21" t="str">
        <f t="shared" si="43"/>
        <v>ALTO</v>
      </c>
      <c r="P148" s="22">
        <v>10983</v>
      </c>
      <c r="Q148" s="22">
        <v>16632.740379999999</v>
      </c>
      <c r="R148" s="22">
        <v>5649.7403799999993</v>
      </c>
      <c r="S148" s="22">
        <v>-312</v>
      </c>
      <c r="T148" s="22">
        <v>11295</v>
      </c>
    </row>
    <row r="149" spans="1:20" s="23" customFormat="1" ht="31.95" customHeight="1" x14ac:dyDescent="0.3">
      <c r="A149" s="68"/>
      <c r="B149" s="18" t="str">
        <f>[3]SA!A7</f>
        <v>SA-PY.1.2 Construcción de  campos deportivos</v>
      </c>
      <c r="C149" s="18"/>
      <c r="D149" s="30" t="s">
        <v>130</v>
      </c>
      <c r="E149" s="30">
        <f>+[2]SA!B7</f>
        <v>17287</v>
      </c>
      <c r="F149" s="30">
        <f>+[2]SA!C7</f>
        <v>19423</v>
      </c>
      <c r="G149" s="19">
        <f t="shared" si="81"/>
        <v>2136</v>
      </c>
      <c r="H149" s="69">
        <v>312</v>
      </c>
      <c r="I149" s="70">
        <f>'[2]METAS SA'!AH3</f>
        <v>0</v>
      </c>
      <c r="J149" s="20">
        <f t="shared" si="82"/>
        <v>0</v>
      </c>
      <c r="K149" s="21" t="str">
        <f t="shared" si="41"/>
        <v>MUY BAJO</v>
      </c>
      <c r="L149" s="20">
        <f t="shared" si="83"/>
        <v>0</v>
      </c>
      <c r="M149" s="21" t="str">
        <f t="shared" si="42"/>
        <v>MUY BAJO</v>
      </c>
      <c r="N149" s="20">
        <f t="shared" si="84"/>
        <v>0</v>
      </c>
      <c r="O149" s="21" t="str">
        <f t="shared" si="43"/>
        <v>MUY BAJO</v>
      </c>
      <c r="P149" s="22">
        <v>0</v>
      </c>
      <c r="Q149" s="22">
        <v>500.13600000000002</v>
      </c>
      <c r="R149" s="22">
        <v>500.13600000000002</v>
      </c>
      <c r="S149" s="22">
        <v>0</v>
      </c>
      <c r="T149" s="22">
        <v>0</v>
      </c>
    </row>
    <row r="150" spans="1:20" s="23" customFormat="1" ht="31.95" customHeight="1" x14ac:dyDescent="0.3">
      <c r="A150" s="68"/>
      <c r="B150" s="18" t="str">
        <f>[3]SA!A8</f>
        <v>SA-PY.1.3 Adecuar accesos para discapacitados</v>
      </c>
      <c r="C150" s="18"/>
      <c r="D150" s="30" t="s">
        <v>131</v>
      </c>
      <c r="E150" s="30">
        <f>+[2]SA!B8</f>
        <v>99968</v>
      </c>
      <c r="F150" s="30">
        <f>+[2]SA!C8</f>
        <v>109086</v>
      </c>
      <c r="G150" s="19">
        <f t="shared" si="81"/>
        <v>9118</v>
      </c>
      <c r="H150" s="69">
        <v>5018</v>
      </c>
      <c r="I150" s="70">
        <f>'[2]METAS SA'!AH4</f>
        <v>0</v>
      </c>
      <c r="J150" s="20">
        <f t="shared" si="82"/>
        <v>0</v>
      </c>
      <c r="K150" s="21" t="str">
        <f t="shared" si="41"/>
        <v>MUY BAJO</v>
      </c>
      <c r="L150" s="20">
        <f t="shared" si="83"/>
        <v>1.2500000000000001E-2</v>
      </c>
      <c r="M150" s="21" t="str">
        <f t="shared" si="42"/>
        <v>MUY BAJO</v>
      </c>
      <c r="N150" s="20">
        <f t="shared" si="84"/>
        <v>0</v>
      </c>
      <c r="O150" s="21" t="str">
        <f t="shared" si="43"/>
        <v>MUY BAJO</v>
      </c>
      <c r="P150" s="22">
        <v>5</v>
      </c>
      <c r="Q150" s="22">
        <v>400</v>
      </c>
      <c r="R150" s="22">
        <v>395</v>
      </c>
      <c r="S150" s="22">
        <v>0</v>
      </c>
      <c r="T150" s="22">
        <v>5</v>
      </c>
    </row>
    <row r="151" spans="1:20" s="23" customFormat="1" ht="31.95" customHeight="1" x14ac:dyDescent="0.3">
      <c r="A151" s="68"/>
      <c r="B151" s="18" t="str">
        <f>[3]SA!A9</f>
        <v>SA-PY.1.4 Adecuar planta física existente</v>
      </c>
      <c r="C151" s="18"/>
      <c r="D151" s="30" t="s">
        <v>131</v>
      </c>
      <c r="E151" s="30">
        <f>+[2]SA!B9</f>
        <v>103293</v>
      </c>
      <c r="F151" s="30">
        <f>+[2]SA!C9</f>
        <v>111193</v>
      </c>
      <c r="G151" s="19">
        <f t="shared" si="81"/>
        <v>7900</v>
      </c>
      <c r="H151" s="69">
        <v>500</v>
      </c>
      <c r="I151" s="70">
        <f>'[2]METAS SA'!AH5</f>
        <v>1500</v>
      </c>
      <c r="J151" s="20">
        <f t="shared" si="82"/>
        <v>3</v>
      </c>
      <c r="K151" s="21" t="str">
        <f t="shared" si="41"/>
        <v>MUY ALTO</v>
      </c>
      <c r="L151" s="20">
        <f t="shared" si="83"/>
        <v>7.7138449231472492E-2</v>
      </c>
      <c r="M151" s="21" t="str">
        <f t="shared" si="42"/>
        <v>MUY BAJO</v>
      </c>
      <c r="N151" s="20">
        <f t="shared" si="84"/>
        <v>0.23141534769441746</v>
      </c>
      <c r="O151" s="21" t="str">
        <f t="shared" si="43"/>
        <v>BAJO</v>
      </c>
      <c r="P151" s="22">
        <v>54</v>
      </c>
      <c r="Q151" s="22">
        <v>700.04</v>
      </c>
      <c r="R151" s="22">
        <v>646.04</v>
      </c>
      <c r="S151" s="22">
        <v>-2</v>
      </c>
      <c r="T151" s="22">
        <v>56</v>
      </c>
    </row>
    <row r="152" spans="1:20" s="23" customFormat="1" ht="31.95" customHeight="1" x14ac:dyDescent="0.3">
      <c r="A152" s="68"/>
      <c r="B152" s="18" t="str">
        <f>[3]SA!A10</f>
        <v>SA-PY.1.5 Mantener edificaciones y campos deportivos</v>
      </c>
      <c r="C152" s="18"/>
      <c r="D152" s="30" t="s">
        <v>132</v>
      </c>
      <c r="E152" s="30">
        <f>+[2]SA!B10</f>
        <v>103293</v>
      </c>
      <c r="F152" s="30">
        <f>+[2]SA!C10</f>
        <v>118293</v>
      </c>
      <c r="G152" s="19">
        <f t="shared" si="81"/>
        <v>15000</v>
      </c>
      <c r="H152" s="69">
        <v>3000</v>
      </c>
      <c r="I152" s="70">
        <f>'[2]METAS SA'!AH6</f>
        <v>900</v>
      </c>
      <c r="J152" s="20">
        <f t="shared" si="82"/>
        <v>0.3</v>
      </c>
      <c r="K152" s="21" t="str">
        <f t="shared" si="41"/>
        <v>BAJO</v>
      </c>
      <c r="L152" s="20">
        <f t="shared" si="83"/>
        <v>0.15166666666666667</v>
      </c>
      <c r="M152" s="21" t="str">
        <f t="shared" si="42"/>
        <v>MUY BAJO</v>
      </c>
      <c r="N152" s="20">
        <f t="shared" si="84"/>
        <v>4.5499999999999999E-2</v>
      </c>
      <c r="O152" s="21" t="str">
        <f t="shared" si="43"/>
        <v>MUY BAJO</v>
      </c>
      <c r="P152" s="22">
        <v>91</v>
      </c>
      <c r="Q152" s="22">
        <v>600</v>
      </c>
      <c r="R152" s="22">
        <v>509</v>
      </c>
      <c r="S152" s="22">
        <v>-6</v>
      </c>
      <c r="T152" s="22">
        <v>97</v>
      </c>
    </row>
    <row r="153" spans="1:20" ht="30" customHeight="1" thickBot="1" x14ac:dyDescent="0.35">
      <c r="A153" s="71" t="s">
        <v>133</v>
      </c>
      <c r="B153" s="25" t="s">
        <v>134</v>
      </c>
      <c r="C153" s="25"/>
      <c r="D153" s="35"/>
      <c r="E153" s="35"/>
      <c r="F153" s="35"/>
      <c r="G153" s="35"/>
      <c r="H153" s="35"/>
      <c r="I153" s="72"/>
      <c r="J153" s="36">
        <f>AVERAGE(J148:J152)</f>
        <v>0.85564772727272731</v>
      </c>
      <c r="K153" s="21" t="str">
        <f t="shared" si="41"/>
        <v>MUY ALTO</v>
      </c>
      <c r="L153" s="36">
        <f>[1]EV.PROYECTOS!L28</f>
        <v>0.56423264241646054</v>
      </c>
      <c r="M153" s="21" t="str">
        <f t="shared" si="42"/>
        <v>MEDIO</v>
      </c>
      <c r="N153" s="36">
        <f>+J153*L153</f>
        <v>0.48278437813672992</v>
      </c>
      <c r="O153" s="21" t="str">
        <f t="shared" si="43"/>
        <v>MEDIO</v>
      </c>
      <c r="P153" s="28">
        <v>11133</v>
      </c>
      <c r="Q153" s="28">
        <v>18832.916379999999</v>
      </c>
      <c r="R153" s="28">
        <v>7699.9163799999997</v>
      </c>
      <c r="S153" s="28">
        <v>-320</v>
      </c>
      <c r="T153" s="28">
        <v>11453</v>
      </c>
    </row>
    <row r="154" spans="1:20" s="23" customFormat="1" ht="40.950000000000003" customHeight="1" x14ac:dyDescent="0.3">
      <c r="A154" s="71"/>
      <c r="B154" s="18" t="str">
        <f>[3]SA!A16</f>
        <v>SA-PY.2.1 Dotación de equipos los laboratorios y talleres para Docencia</v>
      </c>
      <c r="C154" s="18"/>
      <c r="D154" s="30" t="s">
        <v>135</v>
      </c>
      <c r="E154" s="30">
        <f>+[2]SA!B16</f>
        <v>56</v>
      </c>
      <c r="F154" s="30">
        <f>+[2]SA!C16</f>
        <v>56</v>
      </c>
      <c r="G154" s="19">
        <f t="shared" ref="G154:G165" si="85">+F154-E154</f>
        <v>0</v>
      </c>
      <c r="H154" s="30">
        <v>11</v>
      </c>
      <c r="I154" s="70">
        <f>'[2]METAS SA'!AH7</f>
        <v>9</v>
      </c>
      <c r="J154" s="20">
        <f t="shared" ref="J154:J165" si="86">+I154/H154</f>
        <v>0.81818181818181823</v>
      </c>
      <c r="K154" s="21" t="str">
        <f t="shared" si="41"/>
        <v>MUY ALTO</v>
      </c>
      <c r="L154" s="20">
        <f t="shared" ref="L154:L165" si="87">+P154/Q154</f>
        <v>0.37208333333333332</v>
      </c>
      <c r="M154" s="21" t="str">
        <f t="shared" si="42"/>
        <v>BAJO</v>
      </c>
      <c r="N154" s="20">
        <f t="shared" ref="N154:N165" si="88">+J154*L154</f>
        <v>0.30443181818181819</v>
      </c>
      <c r="O154" s="21" t="str">
        <f t="shared" si="43"/>
        <v>BAJO</v>
      </c>
      <c r="P154" s="22">
        <v>893</v>
      </c>
      <c r="Q154" s="22">
        <v>2400</v>
      </c>
      <c r="R154" s="22">
        <v>1507</v>
      </c>
      <c r="S154" s="22">
        <v>-53</v>
      </c>
      <c r="T154" s="22">
        <v>946</v>
      </c>
    </row>
    <row r="155" spans="1:20" s="23" customFormat="1" ht="45" customHeight="1" x14ac:dyDescent="0.3">
      <c r="A155" s="71"/>
      <c r="B155" s="18" t="str">
        <f>[3]SA!A17</f>
        <v>SA-PY.2.2 Mantenimiento Preventivo y Correctivo Laboratorios de Docencia</v>
      </c>
      <c r="C155" s="18"/>
      <c r="D155" s="30" t="s">
        <v>136</v>
      </c>
      <c r="E155" s="30">
        <f>+[2]SA!B17</f>
        <v>56</v>
      </c>
      <c r="F155" s="30">
        <f>+[2]SA!C17</f>
        <v>56</v>
      </c>
      <c r="G155" s="19">
        <f t="shared" si="85"/>
        <v>0</v>
      </c>
      <c r="H155" s="30">
        <v>11</v>
      </c>
      <c r="I155" s="70">
        <f>'[2]METAS SA'!AH8</f>
        <v>5</v>
      </c>
      <c r="J155" s="20">
        <f t="shared" si="86"/>
        <v>0.45454545454545453</v>
      </c>
      <c r="K155" s="21" t="str">
        <f t="shared" si="41"/>
        <v>MEDIO</v>
      </c>
      <c r="L155" s="20">
        <f t="shared" si="87"/>
        <v>2.5000000000000001E-3</v>
      </c>
      <c r="M155" s="21" t="str">
        <f t="shared" si="42"/>
        <v>MUY BAJO</v>
      </c>
      <c r="N155" s="20">
        <f t="shared" si="88"/>
        <v>1.1363636363636363E-3</v>
      </c>
      <c r="O155" s="21" t="str">
        <f t="shared" si="43"/>
        <v>MUY BAJO</v>
      </c>
      <c r="P155" s="22">
        <v>3</v>
      </c>
      <c r="Q155" s="22">
        <v>1200</v>
      </c>
      <c r="R155" s="22">
        <v>1197</v>
      </c>
      <c r="S155" s="22">
        <v>0</v>
      </c>
      <c r="T155" s="22">
        <v>3</v>
      </c>
    </row>
    <row r="156" spans="1:20" s="23" customFormat="1" ht="47.4" customHeight="1" x14ac:dyDescent="0.3">
      <c r="A156" s="71"/>
      <c r="B156" s="18" t="str">
        <f>[3]SA!A18</f>
        <v>SA-PY.2.3 Dotación de vidriería, reactivos e insumos para laboratorios de docencia</v>
      </c>
      <c r="C156" s="18"/>
      <c r="D156" s="30" t="s">
        <v>137</v>
      </c>
      <c r="E156" s="30">
        <f>+[2]SA!B18</f>
        <v>50</v>
      </c>
      <c r="F156" s="30">
        <f>+[2]SA!C18</f>
        <v>50</v>
      </c>
      <c r="G156" s="19">
        <f t="shared" si="85"/>
        <v>0</v>
      </c>
      <c r="H156" s="30">
        <v>50</v>
      </c>
      <c r="I156" s="70">
        <f>'[2]METAS SA'!AH9</f>
        <v>2</v>
      </c>
      <c r="J156" s="20">
        <f t="shared" si="86"/>
        <v>0.04</v>
      </c>
      <c r="K156" s="21" t="str">
        <f t="shared" si="41"/>
        <v>MUY BAJO</v>
      </c>
      <c r="L156" s="20">
        <f t="shared" si="87"/>
        <v>9.8333333333333328E-2</v>
      </c>
      <c r="M156" s="21" t="str">
        <f t="shared" si="42"/>
        <v>MUY BAJO</v>
      </c>
      <c r="N156" s="20">
        <f t="shared" si="88"/>
        <v>3.933333333333333E-3</v>
      </c>
      <c r="O156" s="21" t="str">
        <f t="shared" si="43"/>
        <v>MUY BAJO</v>
      </c>
      <c r="P156" s="22">
        <v>59</v>
      </c>
      <c r="Q156" s="22">
        <v>600</v>
      </c>
      <c r="R156" s="22">
        <v>541</v>
      </c>
      <c r="S156" s="22">
        <v>-4</v>
      </c>
      <c r="T156" s="22">
        <v>63</v>
      </c>
    </row>
    <row r="157" spans="1:20" s="23" customFormat="1" ht="44.4" customHeight="1" x14ac:dyDescent="0.3">
      <c r="A157" s="71"/>
      <c r="B157" s="18" t="str">
        <f>[3]SA!A19</f>
        <v>SA-PY.2.4  Dotación de equipos y aplicativos para laboratorios de Investigación</v>
      </c>
      <c r="C157" s="18"/>
      <c r="D157" s="30" t="s">
        <v>135</v>
      </c>
      <c r="E157" s="30">
        <f>+[2]SA!B19</f>
        <v>9</v>
      </c>
      <c r="F157" s="30">
        <f>+[2]SA!C19</f>
        <v>9</v>
      </c>
      <c r="G157" s="19">
        <f t="shared" si="85"/>
        <v>0</v>
      </c>
      <c r="H157" s="30">
        <v>9</v>
      </c>
      <c r="I157" s="70">
        <f>'[2]METAS SA'!AH10</f>
        <v>15</v>
      </c>
      <c r="J157" s="20">
        <f t="shared" si="86"/>
        <v>1.6666666666666667</v>
      </c>
      <c r="K157" s="21" t="str">
        <f t="shared" si="41"/>
        <v>MUY ALTO</v>
      </c>
      <c r="L157" s="20">
        <f t="shared" si="87"/>
        <v>0.14327272727272727</v>
      </c>
      <c r="M157" s="21" t="str">
        <f t="shared" si="42"/>
        <v>MUY BAJO</v>
      </c>
      <c r="N157" s="20">
        <f t="shared" si="88"/>
        <v>0.2387878787878788</v>
      </c>
      <c r="O157" s="21" t="str">
        <f t="shared" si="43"/>
        <v>BAJO</v>
      </c>
      <c r="P157" s="22">
        <v>394</v>
      </c>
      <c r="Q157" s="22">
        <v>2750</v>
      </c>
      <c r="R157" s="22">
        <v>2356</v>
      </c>
      <c r="S157" s="22">
        <v>-23</v>
      </c>
      <c r="T157" s="22">
        <v>417</v>
      </c>
    </row>
    <row r="158" spans="1:20" s="23" customFormat="1" ht="50.4" customHeight="1" x14ac:dyDescent="0.3">
      <c r="A158" s="71"/>
      <c r="B158" s="18" t="str">
        <f>[3]SA!A20</f>
        <v>SA-PY.2.5 Mantenimiento de equipos y aplicativos para laboratorios de Investigación</v>
      </c>
      <c r="C158" s="18"/>
      <c r="D158" s="30" t="s">
        <v>136</v>
      </c>
      <c r="E158" s="30">
        <f>+[2]SA!B20</f>
        <v>9</v>
      </c>
      <c r="F158" s="30">
        <f>+[2]SA!C20</f>
        <v>9</v>
      </c>
      <c r="G158" s="19">
        <f t="shared" si="85"/>
        <v>0</v>
      </c>
      <c r="H158" s="30">
        <v>9</v>
      </c>
      <c r="I158" s="70">
        <f>'[2]METAS SA'!AH11</f>
        <v>9</v>
      </c>
      <c r="J158" s="20">
        <f t="shared" si="86"/>
        <v>1</v>
      </c>
      <c r="K158" s="21" t="str">
        <f t="shared" si="41"/>
        <v>MUY ALTO</v>
      </c>
      <c r="L158" s="20">
        <f t="shared" si="87"/>
        <v>0.21176470588235294</v>
      </c>
      <c r="M158" s="21" t="str">
        <f t="shared" si="42"/>
        <v>BAJO</v>
      </c>
      <c r="N158" s="20">
        <f t="shared" si="88"/>
        <v>0.21176470588235294</v>
      </c>
      <c r="O158" s="21" t="str">
        <f t="shared" si="43"/>
        <v>BAJO</v>
      </c>
      <c r="P158" s="22">
        <v>126</v>
      </c>
      <c r="Q158" s="22">
        <v>595</v>
      </c>
      <c r="R158" s="22">
        <v>469</v>
      </c>
      <c r="S158" s="22">
        <v>-6</v>
      </c>
      <c r="T158" s="22">
        <v>132</v>
      </c>
    </row>
    <row r="159" spans="1:20" s="23" customFormat="1" ht="44.4" customHeight="1" x14ac:dyDescent="0.3">
      <c r="A159" s="71"/>
      <c r="B159" s="18" t="str">
        <f>[3]SA!A21</f>
        <v>SA-PY.2.6 Dotación de vidriería, reactivos e insumos para laboratorios de investigación</v>
      </c>
      <c r="C159" s="18"/>
      <c r="D159" s="30" t="s">
        <v>137</v>
      </c>
      <c r="E159" s="30">
        <f>+[2]SA!B21</f>
        <v>9</v>
      </c>
      <c r="F159" s="30">
        <f>+[2]SA!C21</f>
        <v>9</v>
      </c>
      <c r="G159" s="19">
        <f t="shared" si="85"/>
        <v>0</v>
      </c>
      <c r="H159" s="30">
        <v>9</v>
      </c>
      <c r="I159" s="70">
        <f>'[2]METAS SA'!AH12</f>
        <v>4</v>
      </c>
      <c r="J159" s="20">
        <f t="shared" si="86"/>
        <v>0.44444444444444442</v>
      </c>
      <c r="K159" s="21" t="str">
        <f t="shared" si="41"/>
        <v>MEDIO</v>
      </c>
      <c r="L159" s="20">
        <f t="shared" si="87"/>
        <v>0.11666666666666667</v>
      </c>
      <c r="M159" s="21" t="str">
        <f t="shared" si="42"/>
        <v>MUY BAJO</v>
      </c>
      <c r="N159" s="20">
        <f t="shared" si="88"/>
        <v>5.185185185185185E-2</v>
      </c>
      <c r="O159" s="21" t="str">
        <f t="shared" si="43"/>
        <v>MUY BAJO</v>
      </c>
      <c r="P159" s="22">
        <v>63</v>
      </c>
      <c r="Q159" s="22">
        <v>540</v>
      </c>
      <c r="R159" s="22">
        <v>477</v>
      </c>
      <c r="S159" s="22">
        <v>-4</v>
      </c>
      <c r="T159" s="22">
        <v>67</v>
      </c>
    </row>
    <row r="160" spans="1:20" s="23" customFormat="1" ht="30" customHeight="1" x14ac:dyDescent="0.3">
      <c r="A160" s="71"/>
      <c r="B160" s="18" t="str">
        <f>[3]SA!A22</f>
        <v>SA-PY.2.7 Dotación de Aulas de equipos y muebles</v>
      </c>
      <c r="C160" s="18"/>
      <c r="D160" s="30" t="s">
        <v>138</v>
      </c>
      <c r="E160" s="30">
        <f>+[2]SA!B22</f>
        <v>137</v>
      </c>
      <c r="F160" s="30">
        <f>+[2]SA!C22</f>
        <v>205</v>
      </c>
      <c r="G160" s="19">
        <f t="shared" si="85"/>
        <v>68</v>
      </c>
      <c r="H160" s="30">
        <v>85</v>
      </c>
      <c r="I160" s="70">
        <f>'[2]METAS SA'!AH13</f>
        <v>9</v>
      </c>
      <c r="J160" s="20">
        <f t="shared" si="86"/>
        <v>0.10588235294117647</v>
      </c>
      <c r="K160" s="21" t="str">
        <f t="shared" si="41"/>
        <v>MUY BAJO</v>
      </c>
      <c r="L160" s="20">
        <f t="shared" si="87"/>
        <v>4.8636698599852618E-2</v>
      </c>
      <c r="M160" s="21" t="str">
        <f t="shared" si="42"/>
        <v>MUY BAJO</v>
      </c>
      <c r="N160" s="20">
        <f t="shared" si="88"/>
        <v>5.149768087043218E-3</v>
      </c>
      <c r="O160" s="21" t="str">
        <f t="shared" si="43"/>
        <v>MUY BAJO</v>
      </c>
      <c r="P160" s="22">
        <v>132</v>
      </c>
      <c r="Q160" s="22">
        <v>2714</v>
      </c>
      <c r="R160" s="22">
        <v>2582</v>
      </c>
      <c r="S160" s="22">
        <v>-8</v>
      </c>
      <c r="T160" s="22">
        <v>140</v>
      </c>
    </row>
    <row r="161" spans="1:20" s="23" customFormat="1" ht="42" customHeight="1" x14ac:dyDescent="0.3">
      <c r="A161" s="71"/>
      <c r="B161" s="18" t="str">
        <f>[3]SA!A23</f>
        <v>SA-PY.2.8 Mantenimiento dotación de aulas</v>
      </c>
      <c r="C161" s="18"/>
      <c r="D161" s="30" t="s">
        <v>139</v>
      </c>
      <c r="E161" s="30">
        <f>+[2]SA!B23</f>
        <v>137</v>
      </c>
      <c r="F161" s="30">
        <f>+[2]SA!C23</f>
        <v>558</v>
      </c>
      <c r="G161" s="19">
        <f t="shared" si="85"/>
        <v>421</v>
      </c>
      <c r="H161" s="30">
        <v>100</v>
      </c>
      <c r="I161" s="70">
        <f>'[2]METAS SA'!AH14</f>
        <v>0</v>
      </c>
      <c r="J161" s="20">
        <f t="shared" si="86"/>
        <v>0</v>
      </c>
      <c r="K161" s="21" t="str">
        <f t="shared" si="41"/>
        <v>MUY BAJO</v>
      </c>
      <c r="L161" s="20">
        <f t="shared" si="87"/>
        <v>0</v>
      </c>
      <c r="M161" s="21" t="str">
        <f t="shared" si="42"/>
        <v>MUY BAJO</v>
      </c>
      <c r="N161" s="20">
        <f t="shared" si="88"/>
        <v>0</v>
      </c>
      <c r="O161" s="21" t="str">
        <f t="shared" si="43"/>
        <v>MUY BAJO</v>
      </c>
      <c r="P161" s="22">
        <v>0</v>
      </c>
      <c r="Q161" s="22">
        <v>200</v>
      </c>
      <c r="R161" s="22">
        <v>200</v>
      </c>
      <c r="S161" s="22">
        <v>0</v>
      </c>
      <c r="T161" s="22">
        <v>0</v>
      </c>
    </row>
    <row r="162" spans="1:20" s="23" customFormat="1" ht="30" customHeight="1" x14ac:dyDescent="0.3">
      <c r="A162" s="71"/>
      <c r="B162" s="18" t="str">
        <f>[3]SA!A24</f>
        <v>SA-PY.2.9 Dotación de oficinas</v>
      </c>
      <c r="C162" s="18"/>
      <c r="D162" s="30" t="s">
        <v>140</v>
      </c>
      <c r="E162" s="30">
        <f>+[2]SA!B24</f>
        <v>183</v>
      </c>
      <c r="F162" s="30">
        <f>+[2]SA!C24</f>
        <v>198</v>
      </c>
      <c r="G162" s="19">
        <f t="shared" si="85"/>
        <v>15</v>
      </c>
      <c r="H162" s="30">
        <v>36</v>
      </c>
      <c r="I162" s="70">
        <f>'[2]METAS SA'!AH15</f>
        <v>32</v>
      </c>
      <c r="J162" s="20">
        <f t="shared" si="86"/>
        <v>0.88888888888888884</v>
      </c>
      <c r="K162" s="21" t="str">
        <f t="shared" si="41"/>
        <v>MUY ALTO</v>
      </c>
      <c r="L162" s="20">
        <f t="shared" si="87"/>
        <v>0.19642857142857142</v>
      </c>
      <c r="M162" s="21" t="str">
        <f t="shared" si="42"/>
        <v>MUY BAJO</v>
      </c>
      <c r="N162" s="20">
        <f t="shared" si="88"/>
        <v>0.17460317460317459</v>
      </c>
      <c r="O162" s="21" t="str">
        <f t="shared" si="43"/>
        <v>MUY BAJO</v>
      </c>
      <c r="P162" s="22">
        <v>198</v>
      </c>
      <c r="Q162" s="22">
        <v>1008</v>
      </c>
      <c r="R162" s="22">
        <v>810</v>
      </c>
      <c r="S162" s="22">
        <v>-9</v>
      </c>
      <c r="T162" s="22">
        <v>207</v>
      </c>
    </row>
    <row r="163" spans="1:20" s="23" customFormat="1" ht="44.4" customHeight="1" x14ac:dyDescent="0.3">
      <c r="A163" s="71"/>
      <c r="B163" s="18" t="str">
        <f>[3]SA!A25</f>
        <v>SA-PY.2.10 Mantenimiento de las oficinas</v>
      </c>
      <c r="C163" s="18"/>
      <c r="D163" s="30" t="s">
        <v>141</v>
      </c>
      <c r="E163" s="30">
        <f>+[2]SA!B25</f>
        <v>183</v>
      </c>
      <c r="F163" s="30">
        <f>+[2]SA!C25</f>
        <v>98</v>
      </c>
      <c r="G163" s="19">
        <f t="shared" si="85"/>
        <v>-85</v>
      </c>
      <c r="H163" s="30">
        <v>18</v>
      </c>
      <c r="I163" s="70">
        <f>'[2]METAS SA'!AH16</f>
        <v>6</v>
      </c>
      <c r="J163" s="20">
        <f t="shared" si="86"/>
        <v>0.33333333333333331</v>
      </c>
      <c r="K163" s="21" t="str">
        <f t="shared" si="41"/>
        <v>BAJO</v>
      </c>
      <c r="L163" s="20">
        <f t="shared" si="87"/>
        <v>5.9523809523809521E-3</v>
      </c>
      <c r="M163" s="21" t="str">
        <f t="shared" si="42"/>
        <v>MUY BAJO</v>
      </c>
      <c r="N163" s="20">
        <f t="shared" si="88"/>
        <v>1.984126984126984E-3</v>
      </c>
      <c r="O163" s="21" t="str">
        <f t="shared" si="43"/>
        <v>MUY BAJO</v>
      </c>
      <c r="P163" s="22">
        <v>3</v>
      </c>
      <c r="Q163" s="22">
        <v>504</v>
      </c>
      <c r="R163" s="22">
        <v>501</v>
      </c>
      <c r="S163" s="22">
        <v>0</v>
      </c>
      <c r="T163" s="22">
        <v>3</v>
      </c>
    </row>
    <row r="164" spans="1:20" s="23" customFormat="1" ht="30" customHeight="1" x14ac:dyDescent="0.3">
      <c r="A164" s="71"/>
      <c r="B164" s="18" t="str">
        <f>[3]SA!A26</f>
        <v>SA-PY.2.11 Adquirir bibliografía fisica y Digital</v>
      </c>
      <c r="C164" s="18"/>
      <c r="D164" s="30" t="s">
        <v>58</v>
      </c>
      <c r="E164" s="30">
        <f>+[2]SA!B26</f>
        <v>26110</v>
      </c>
      <c r="F164" s="30">
        <f>+[2]SA!C26</f>
        <v>88610</v>
      </c>
      <c r="G164" s="19">
        <f t="shared" si="85"/>
        <v>62500</v>
      </c>
      <c r="H164" s="30">
        <v>2000</v>
      </c>
      <c r="I164" s="70">
        <f>'[2]METAS SA'!AH17</f>
        <v>954</v>
      </c>
      <c r="J164" s="20">
        <f t="shared" si="86"/>
        <v>0.47699999999999998</v>
      </c>
      <c r="K164" s="21" t="str">
        <f t="shared" si="41"/>
        <v>MEDIO</v>
      </c>
      <c r="L164" s="20">
        <f t="shared" si="87"/>
        <v>0.50326797385620914</v>
      </c>
      <c r="M164" s="21" t="str">
        <f t="shared" si="42"/>
        <v>MEDIO</v>
      </c>
      <c r="N164" s="20">
        <f t="shared" si="88"/>
        <v>0.24005882352941174</v>
      </c>
      <c r="O164" s="21" t="str">
        <f t="shared" si="43"/>
        <v>BAJO</v>
      </c>
      <c r="P164" s="22">
        <v>308</v>
      </c>
      <c r="Q164" s="22">
        <v>612</v>
      </c>
      <c r="R164" s="22">
        <v>304</v>
      </c>
      <c r="S164" s="22">
        <v>-16</v>
      </c>
      <c r="T164" s="22">
        <v>324</v>
      </c>
    </row>
    <row r="165" spans="1:20" s="23" customFormat="1" ht="30" customHeight="1" x14ac:dyDescent="0.3">
      <c r="A165" s="71"/>
      <c r="B165" s="18" t="str">
        <f>[3]SA!A27</f>
        <v>SA-PY.2.12 Acceso a bases de datos (bibliografía)</v>
      </c>
      <c r="C165" s="18"/>
      <c r="D165" s="30" t="s">
        <v>142</v>
      </c>
      <c r="E165" s="30">
        <f>+[2]SA!B27</f>
        <v>11</v>
      </c>
      <c r="F165" s="30">
        <f>+[2]SA!C27</f>
        <v>21</v>
      </c>
      <c r="G165" s="19">
        <f t="shared" si="85"/>
        <v>10</v>
      </c>
      <c r="H165" s="30">
        <v>14</v>
      </c>
      <c r="I165" s="70">
        <f>'[2]METAS SA'!AH18</f>
        <v>30</v>
      </c>
      <c r="J165" s="20">
        <f t="shared" si="86"/>
        <v>2.1428571428571428</v>
      </c>
      <c r="K165" s="21" t="str">
        <f t="shared" si="41"/>
        <v>MUY ALTO</v>
      </c>
      <c r="L165" s="20">
        <f t="shared" si="87"/>
        <v>0.92230769230769227</v>
      </c>
      <c r="M165" s="21" t="str">
        <f t="shared" si="42"/>
        <v>MUY ALTO</v>
      </c>
      <c r="N165" s="20">
        <f t="shared" si="88"/>
        <v>1.9763736263736262</v>
      </c>
      <c r="O165" s="21" t="str">
        <f t="shared" si="43"/>
        <v>MUY ALTO</v>
      </c>
      <c r="P165" s="22">
        <v>1199</v>
      </c>
      <c r="Q165" s="22">
        <v>1300</v>
      </c>
      <c r="R165" s="22">
        <v>101</v>
      </c>
      <c r="S165" s="22">
        <v>-43</v>
      </c>
      <c r="T165" s="22">
        <v>1242</v>
      </c>
    </row>
    <row r="166" spans="1:20" ht="30" customHeight="1" thickBot="1" x14ac:dyDescent="0.35">
      <c r="A166" s="71"/>
      <c r="B166" s="25" t="s">
        <v>143</v>
      </c>
      <c r="C166" s="25"/>
      <c r="D166" s="35"/>
      <c r="E166" s="35"/>
      <c r="F166" s="35"/>
      <c r="G166" s="35"/>
      <c r="H166" s="35"/>
      <c r="I166" s="72"/>
      <c r="J166" s="36">
        <f>AVERAGE(J154:J165)</f>
        <v>0.69765000848824377</v>
      </c>
      <c r="K166" s="21" t="str">
        <f t="shared" si="41"/>
        <v>ALTO</v>
      </c>
      <c r="L166" s="36">
        <f>[1]EV.PROYECTOS!L29</f>
        <v>1.750612721756863E-2</v>
      </c>
      <c r="M166" s="21" t="str">
        <f t="shared" si="42"/>
        <v>MUY BAJO</v>
      </c>
      <c r="N166" s="36">
        <f>+J166*L166</f>
        <v>1.221314980193303E-2</v>
      </c>
      <c r="O166" s="21" t="str">
        <f t="shared" si="43"/>
        <v>MUY BAJO</v>
      </c>
      <c r="P166" s="28">
        <v>3378</v>
      </c>
      <c r="Q166" s="28">
        <v>14423</v>
      </c>
      <c r="R166" s="28">
        <v>11045</v>
      </c>
      <c r="S166" s="28">
        <v>-166</v>
      </c>
      <c r="T166" s="28">
        <v>3544</v>
      </c>
    </row>
    <row r="167" spans="1:20" s="23" customFormat="1" ht="30" customHeight="1" x14ac:dyDescent="0.3">
      <c r="A167" s="71"/>
      <c r="B167" s="18" t="str">
        <f>[3]SA!A33</f>
        <v>SA-PY.3.1 Adquisición de equipos con destino de información y comunicación</v>
      </c>
      <c r="C167" s="18"/>
      <c r="D167" s="30" t="s">
        <v>144</v>
      </c>
      <c r="E167" s="30">
        <f>+[2]SA!B33</f>
        <v>2132</v>
      </c>
      <c r="F167" s="30">
        <f>+[2]SA!C33</f>
        <v>3212</v>
      </c>
      <c r="G167" s="19">
        <f t="shared" ref="G167:G171" si="89">+F167-E167</f>
        <v>1080</v>
      </c>
      <c r="H167" s="30">
        <v>216</v>
      </c>
      <c r="I167" s="70">
        <f>'[2]METAS SA'!AH19</f>
        <v>139</v>
      </c>
      <c r="J167" s="20">
        <f t="shared" ref="J167:J171" si="90">+I167/H167</f>
        <v>0.64351851851851849</v>
      </c>
      <c r="K167" s="21" t="str">
        <f t="shared" si="41"/>
        <v>ALTO</v>
      </c>
      <c r="L167" s="20">
        <f t="shared" ref="L167:L171" si="91">+P167/Q167</f>
        <v>0.58071428571428574</v>
      </c>
      <c r="M167" s="21" t="str">
        <f t="shared" si="42"/>
        <v>MEDIO</v>
      </c>
      <c r="N167" s="20">
        <f t="shared" ref="N167:N171" si="92">+J167*L167</f>
        <v>0.3737003968253968</v>
      </c>
      <c r="O167" s="21" t="str">
        <f t="shared" si="43"/>
        <v>BAJO</v>
      </c>
      <c r="P167" s="22">
        <v>813</v>
      </c>
      <c r="Q167" s="22">
        <v>1400</v>
      </c>
      <c r="R167" s="22">
        <v>587</v>
      </c>
      <c r="S167" s="22">
        <v>-42</v>
      </c>
      <c r="T167" s="22">
        <v>855</v>
      </c>
    </row>
    <row r="168" spans="1:20" s="23" customFormat="1" ht="30" customHeight="1" x14ac:dyDescent="0.3">
      <c r="A168" s="71"/>
      <c r="B168" s="18" t="str">
        <f>[3]SA!A34</f>
        <v>SA-PY.3.2 Mantenimiento de equipos con destino de información y comunicación</v>
      </c>
      <c r="C168" s="18"/>
      <c r="D168" s="30" t="s">
        <v>145</v>
      </c>
      <c r="E168" s="30">
        <f>+[2]SA!B34</f>
        <v>2132</v>
      </c>
      <c r="F168" s="30">
        <f>+[2]SA!C34</f>
        <v>2996</v>
      </c>
      <c r="G168" s="19">
        <f t="shared" si="89"/>
        <v>864</v>
      </c>
      <c r="H168" s="30">
        <v>2348</v>
      </c>
      <c r="I168" s="70">
        <f>'[2]METAS SA'!AH20</f>
        <v>702</v>
      </c>
      <c r="J168" s="20">
        <f t="shared" si="90"/>
        <v>0.29897785349233391</v>
      </c>
      <c r="K168" s="21" t="str">
        <f t="shared" si="41"/>
        <v>BAJO</v>
      </c>
      <c r="L168" s="20">
        <f t="shared" si="91"/>
        <v>0.28620689655172415</v>
      </c>
      <c r="M168" s="21" t="str">
        <f t="shared" si="42"/>
        <v>BAJO</v>
      </c>
      <c r="N168" s="20">
        <f t="shared" si="92"/>
        <v>8.5569523585736953E-2</v>
      </c>
      <c r="O168" s="21" t="str">
        <f t="shared" si="43"/>
        <v>MUY BAJO</v>
      </c>
      <c r="P168" s="22">
        <v>166</v>
      </c>
      <c r="Q168" s="22">
        <v>580</v>
      </c>
      <c r="R168" s="22">
        <v>414</v>
      </c>
      <c r="S168" s="22">
        <v>-6</v>
      </c>
      <c r="T168" s="22">
        <v>172</v>
      </c>
    </row>
    <row r="169" spans="1:20" s="23" customFormat="1" ht="30" customHeight="1" x14ac:dyDescent="0.3">
      <c r="A169" s="71"/>
      <c r="B169" s="18" t="str">
        <f>[3]SA!A35</f>
        <v>SA-PY.3.3 Desarrollo de Aplicativos</v>
      </c>
      <c r="C169" s="18"/>
      <c r="D169" s="30" t="s">
        <v>146</v>
      </c>
      <c r="E169" s="30">
        <f>+[2]SA!B35</f>
        <v>30</v>
      </c>
      <c r="F169" s="30">
        <f>+[2]SA!C35</f>
        <v>36</v>
      </c>
      <c r="G169" s="19">
        <f t="shared" si="89"/>
        <v>6</v>
      </c>
      <c r="H169" s="30">
        <v>3</v>
      </c>
      <c r="I169" s="70">
        <f>'[2]METAS SA'!AH21</f>
        <v>16</v>
      </c>
      <c r="J169" s="20">
        <f t="shared" si="90"/>
        <v>5.333333333333333</v>
      </c>
      <c r="K169" s="21" t="str">
        <f t="shared" si="41"/>
        <v>MUY ALTO</v>
      </c>
      <c r="L169" s="20">
        <f t="shared" si="91"/>
        <v>0.609375</v>
      </c>
      <c r="M169" s="21" t="str">
        <f t="shared" si="42"/>
        <v>ALTO</v>
      </c>
      <c r="N169" s="20">
        <f t="shared" si="92"/>
        <v>3.25</v>
      </c>
      <c r="O169" s="21" t="str">
        <f t="shared" si="43"/>
        <v>MUY ALTO</v>
      </c>
      <c r="P169" s="22">
        <v>312</v>
      </c>
      <c r="Q169" s="22">
        <v>512</v>
      </c>
      <c r="R169" s="22">
        <v>200</v>
      </c>
      <c r="S169" s="22">
        <v>-13</v>
      </c>
      <c r="T169" s="22">
        <v>325</v>
      </c>
    </row>
    <row r="170" spans="1:20" s="23" customFormat="1" ht="47.4" customHeight="1" x14ac:dyDescent="0.3">
      <c r="A170" s="71"/>
      <c r="B170" s="18" t="str">
        <f>[3]SA!A36</f>
        <v>SA-PY.3.4 Mantenimiento y adecuaciones a aplicativos</v>
      </c>
      <c r="C170" s="18"/>
      <c r="D170" s="30" t="s">
        <v>147</v>
      </c>
      <c r="E170" s="30">
        <f>+[2]SA!B36</f>
        <v>30</v>
      </c>
      <c r="F170" s="30">
        <f>+[2]SA!C36</f>
        <v>35</v>
      </c>
      <c r="G170" s="19">
        <f t="shared" si="89"/>
        <v>5</v>
      </c>
      <c r="H170" s="30">
        <v>31</v>
      </c>
      <c r="I170" s="70">
        <f>'[2]METAS SA'!AH22</f>
        <v>510</v>
      </c>
      <c r="J170" s="20">
        <f t="shared" si="90"/>
        <v>16.451612903225808</v>
      </c>
      <c r="K170" s="21" t="str">
        <f t="shared" si="41"/>
        <v>MUY ALTO</v>
      </c>
      <c r="L170" s="20">
        <f t="shared" si="91"/>
        <v>0.89001692047377323</v>
      </c>
      <c r="M170" s="21" t="str">
        <f t="shared" si="42"/>
        <v>MUY ALTO</v>
      </c>
      <c r="N170" s="20">
        <f t="shared" si="92"/>
        <v>14.642213852955626</v>
      </c>
      <c r="O170" s="21" t="str">
        <f t="shared" si="43"/>
        <v>MUY ALTO</v>
      </c>
      <c r="P170" s="22">
        <v>789</v>
      </c>
      <c r="Q170" s="22">
        <v>886.5</v>
      </c>
      <c r="R170" s="22">
        <v>97.5</v>
      </c>
      <c r="S170" s="22">
        <v>-28</v>
      </c>
      <c r="T170" s="22">
        <v>817</v>
      </c>
    </row>
    <row r="171" spans="1:20" s="23" customFormat="1" ht="30" customHeight="1" x14ac:dyDescent="0.3">
      <c r="A171" s="71"/>
      <c r="B171" s="18" t="str">
        <f>[3]SA!A37</f>
        <v>SA-PY.3.5 Adquisición y Renovación de licencias</v>
      </c>
      <c r="C171" s="18"/>
      <c r="D171" s="30" t="s">
        <v>148</v>
      </c>
      <c r="E171" s="30">
        <f>+[2]SA!B37</f>
        <v>5674</v>
      </c>
      <c r="F171" s="30">
        <f>+[2]SA!C37</f>
        <v>5674</v>
      </c>
      <c r="G171" s="19">
        <f t="shared" si="89"/>
        <v>0</v>
      </c>
      <c r="H171" s="30">
        <v>5674</v>
      </c>
      <c r="I171" s="70">
        <f>'[2]METAS SA'!AH23</f>
        <v>3696</v>
      </c>
      <c r="J171" s="20">
        <f t="shared" si="90"/>
        <v>0.65139231582657742</v>
      </c>
      <c r="K171" s="21" t="str">
        <f t="shared" si="41"/>
        <v>ALTO</v>
      </c>
      <c r="L171" s="20">
        <f t="shared" si="91"/>
        <v>0.65784313725490196</v>
      </c>
      <c r="M171" s="21" t="str">
        <f t="shared" si="42"/>
        <v>ALTO</v>
      </c>
      <c r="N171" s="20">
        <f t="shared" si="92"/>
        <v>0.42851396462709163</v>
      </c>
      <c r="O171" s="21" t="str">
        <f t="shared" si="43"/>
        <v>MEDIO</v>
      </c>
      <c r="P171" s="22">
        <v>671</v>
      </c>
      <c r="Q171" s="22">
        <v>1020</v>
      </c>
      <c r="R171" s="22">
        <v>349</v>
      </c>
      <c r="S171" s="22">
        <v>-35</v>
      </c>
      <c r="T171" s="22">
        <v>706</v>
      </c>
    </row>
    <row r="172" spans="1:20" ht="30" customHeight="1" thickBot="1" x14ac:dyDescent="0.35">
      <c r="A172" s="71"/>
      <c r="B172" s="25" t="s">
        <v>149</v>
      </c>
      <c r="C172" s="25"/>
      <c r="D172" s="35"/>
      <c r="E172" s="35"/>
      <c r="F172" s="35"/>
      <c r="G172" s="35"/>
      <c r="H172" s="35"/>
      <c r="I172" s="72"/>
      <c r="J172" s="36">
        <f>AVERAGE(J167:J171)</f>
        <v>4.6757669848793144</v>
      </c>
      <c r="K172" s="21" t="str">
        <f t="shared" si="41"/>
        <v>MUY ALTO</v>
      </c>
      <c r="L172" s="36">
        <f>[1]EV.PROYECTOS!L30</f>
        <v>0.29461086007631665</v>
      </c>
      <c r="M172" s="21" t="str">
        <f t="shared" si="42"/>
        <v>BAJO</v>
      </c>
      <c r="N172" s="36">
        <f>+J172*L172</f>
        <v>1.3775317329317407</v>
      </c>
      <c r="O172" s="21" t="str">
        <f t="shared" si="43"/>
        <v>MUY ALTO</v>
      </c>
      <c r="P172" s="28">
        <v>2751</v>
      </c>
      <c r="Q172" s="28">
        <v>4398.5</v>
      </c>
      <c r="R172" s="28">
        <v>1647.5</v>
      </c>
      <c r="S172" s="28">
        <v>-124</v>
      </c>
      <c r="T172" s="28">
        <v>2875</v>
      </c>
    </row>
    <row r="173" spans="1:20" s="23" customFormat="1" ht="47.4" customHeight="1" x14ac:dyDescent="0.3">
      <c r="A173" s="71"/>
      <c r="B173" s="18" t="str">
        <f>[3]SA!A43</f>
        <v>SA-PY.4.1 Desarrollo del Sistema de gestión de Calidad</v>
      </c>
      <c r="C173" s="18"/>
      <c r="D173" s="30" t="s">
        <v>150</v>
      </c>
      <c r="E173" s="30">
        <f>+[2]SA!B43</f>
        <v>3</v>
      </c>
      <c r="F173" s="30">
        <f>+[2]SA!C43</f>
        <v>3</v>
      </c>
      <c r="G173" s="19">
        <f t="shared" ref="G173:G179" si="93">+F173-E173</f>
        <v>0</v>
      </c>
      <c r="H173" s="73">
        <v>3</v>
      </c>
      <c r="I173" s="70">
        <f>'[2]METAS SA'!AH24</f>
        <v>1</v>
      </c>
      <c r="J173" s="20">
        <f t="shared" ref="J173:J179" si="94">+I173/H173</f>
        <v>0.33333333333333331</v>
      </c>
      <c r="K173" s="21" t="str">
        <f t="shared" si="41"/>
        <v>BAJO</v>
      </c>
      <c r="L173" s="20">
        <f t="shared" ref="L173:L179" si="95">+P173/Q173</f>
        <v>0.71818181818181814</v>
      </c>
      <c r="M173" s="21" t="str">
        <f t="shared" si="42"/>
        <v>ALTO</v>
      </c>
      <c r="N173" s="20">
        <f t="shared" ref="N173:N179" si="96">+J173*L173</f>
        <v>0.23939393939393938</v>
      </c>
      <c r="O173" s="21" t="str">
        <f t="shared" si="43"/>
        <v>BAJO</v>
      </c>
      <c r="P173" s="22">
        <v>316</v>
      </c>
      <c r="Q173" s="22">
        <v>440</v>
      </c>
      <c r="R173" s="22">
        <v>124</v>
      </c>
      <c r="S173" s="22">
        <v>-12</v>
      </c>
      <c r="T173" s="22">
        <v>328</v>
      </c>
    </row>
    <row r="174" spans="1:20" s="23" customFormat="1" ht="51.6" customHeight="1" x14ac:dyDescent="0.3">
      <c r="A174" s="71"/>
      <c r="B174" s="18" t="str">
        <f>[3]SA!A44</f>
        <v>SA-PY.4.2 Desarrollo documental de los requisitos generales para la competencias de los laboratorios de prueba y calibración</v>
      </c>
      <c r="C174" s="18"/>
      <c r="D174" s="30" t="s">
        <v>151</v>
      </c>
      <c r="E174" s="30">
        <f>+[2]SA!B44</f>
        <v>2</v>
      </c>
      <c r="F174" s="30">
        <f>+[2]SA!C44</f>
        <v>2</v>
      </c>
      <c r="G174" s="19">
        <f t="shared" si="93"/>
        <v>0</v>
      </c>
      <c r="H174" s="73">
        <v>2</v>
      </c>
      <c r="I174" s="70">
        <f>'[2]METAS SA'!AH25</f>
        <v>0</v>
      </c>
      <c r="J174" s="20">
        <f t="shared" si="94"/>
        <v>0</v>
      </c>
      <c r="K174" s="21" t="str">
        <f t="shared" si="41"/>
        <v>MUY BAJO</v>
      </c>
      <c r="L174" s="20">
        <f t="shared" si="95"/>
        <v>3.9130434782608699E-2</v>
      </c>
      <c r="M174" s="21" t="str">
        <f t="shared" si="42"/>
        <v>MUY BAJO</v>
      </c>
      <c r="N174" s="20">
        <f t="shared" si="96"/>
        <v>0</v>
      </c>
      <c r="O174" s="21" t="str">
        <f t="shared" si="43"/>
        <v>MUY BAJO</v>
      </c>
      <c r="P174" s="22">
        <v>9</v>
      </c>
      <c r="Q174" s="22">
        <v>230</v>
      </c>
      <c r="R174" s="22">
        <v>221</v>
      </c>
      <c r="S174" s="22">
        <v>-1</v>
      </c>
      <c r="T174" s="22">
        <v>10</v>
      </c>
    </row>
    <row r="175" spans="1:20" s="23" customFormat="1" ht="46.95" customHeight="1" x14ac:dyDescent="0.3">
      <c r="A175" s="71"/>
      <c r="B175" s="18" t="str">
        <f>[3]SA!A45</f>
        <v>SA-PY.4.3 Desarrollo d el Sistema de gestión Ambiental</v>
      </c>
      <c r="C175" s="18"/>
      <c r="D175" s="30" t="s">
        <v>152</v>
      </c>
      <c r="E175" s="30">
        <f>+[2]SA!B45</f>
        <v>5</v>
      </c>
      <c r="F175" s="30">
        <f>+[2]SA!C45</f>
        <v>5</v>
      </c>
      <c r="G175" s="19">
        <f t="shared" si="93"/>
        <v>0</v>
      </c>
      <c r="H175" s="73">
        <v>5</v>
      </c>
      <c r="I175" s="70">
        <f>'[2]METAS SA'!AH26</f>
        <v>1</v>
      </c>
      <c r="J175" s="20">
        <f t="shared" si="94"/>
        <v>0.2</v>
      </c>
      <c r="K175" s="21" t="str">
        <f t="shared" si="41"/>
        <v>MUY BAJO</v>
      </c>
      <c r="L175" s="20">
        <f t="shared" si="95"/>
        <v>0.65357142857142858</v>
      </c>
      <c r="M175" s="21" t="str">
        <f t="shared" si="42"/>
        <v>ALTO</v>
      </c>
      <c r="N175" s="20">
        <f t="shared" si="96"/>
        <v>0.13071428571428573</v>
      </c>
      <c r="O175" s="21" t="str">
        <f t="shared" si="43"/>
        <v>MUY BAJO</v>
      </c>
      <c r="P175" s="22">
        <v>366</v>
      </c>
      <c r="Q175" s="22">
        <v>560</v>
      </c>
      <c r="R175" s="22">
        <v>194</v>
      </c>
      <c r="S175" s="22">
        <v>-14</v>
      </c>
      <c r="T175" s="22">
        <v>380</v>
      </c>
    </row>
    <row r="176" spans="1:20" s="23" customFormat="1" ht="61.2" customHeight="1" x14ac:dyDescent="0.3">
      <c r="A176" s="71"/>
      <c r="B176" s="18" t="str">
        <f>[3]SA!A46</f>
        <v>SA-PY.4.4 Desarrollar el Sistema de seguridad y salud en el trabajo</v>
      </c>
      <c r="C176" s="18"/>
      <c r="D176" s="30" t="s">
        <v>153</v>
      </c>
      <c r="E176" s="30">
        <f>+[2]SA!B46</f>
        <v>8</v>
      </c>
      <c r="F176" s="30">
        <f>+[2]SA!C46</f>
        <v>8</v>
      </c>
      <c r="G176" s="19">
        <f t="shared" si="93"/>
        <v>0</v>
      </c>
      <c r="H176" s="73">
        <v>1</v>
      </c>
      <c r="I176" s="70">
        <f>'[2]METAS SA'!AH27</f>
        <v>1</v>
      </c>
      <c r="J176" s="20">
        <f t="shared" si="94"/>
        <v>1</v>
      </c>
      <c r="K176" s="21" t="str">
        <f t="shared" si="41"/>
        <v>MUY ALTO</v>
      </c>
      <c r="L176" s="20">
        <f t="shared" si="95"/>
        <v>0.6925</v>
      </c>
      <c r="M176" s="21" t="str">
        <f t="shared" si="42"/>
        <v>ALTO</v>
      </c>
      <c r="N176" s="20">
        <f t="shared" si="96"/>
        <v>0.6925</v>
      </c>
      <c r="O176" s="21" t="str">
        <f t="shared" si="43"/>
        <v>ALTO</v>
      </c>
      <c r="P176" s="22">
        <v>277</v>
      </c>
      <c r="Q176" s="22">
        <v>400</v>
      </c>
      <c r="R176" s="22">
        <v>123</v>
      </c>
      <c r="S176" s="22">
        <v>-9</v>
      </c>
      <c r="T176" s="22">
        <v>286</v>
      </c>
    </row>
    <row r="177" spans="1:20" s="23" customFormat="1" ht="45.6" customHeight="1" x14ac:dyDescent="0.3">
      <c r="A177" s="71"/>
      <c r="B177" s="18" t="str">
        <f>[3]SA!A47</f>
        <v>SA-PY.4.5 Mantener y mejorar el Sistema de gestión de seguridad de la información</v>
      </c>
      <c r="C177" s="18"/>
      <c r="D177" s="30" t="s">
        <v>154</v>
      </c>
      <c r="E177" s="30">
        <f>+[2]SA!B47</f>
        <v>0</v>
      </c>
      <c r="F177" s="30">
        <f>+[2]SA!C47</f>
        <v>1</v>
      </c>
      <c r="G177" s="19">
        <f t="shared" si="93"/>
        <v>1</v>
      </c>
      <c r="H177" s="74">
        <v>0.3</v>
      </c>
      <c r="I177" s="70">
        <f>'[2]METAS SA'!AH28</f>
        <v>0</v>
      </c>
      <c r="J177" s="20">
        <f t="shared" si="94"/>
        <v>0</v>
      </c>
      <c r="K177" s="21" t="str">
        <f t="shared" si="41"/>
        <v>MUY BAJO</v>
      </c>
      <c r="L177" s="20">
        <f t="shared" si="95"/>
        <v>0.375</v>
      </c>
      <c r="M177" s="21" t="str">
        <f t="shared" si="42"/>
        <v>BAJO</v>
      </c>
      <c r="N177" s="20">
        <f t="shared" si="96"/>
        <v>0</v>
      </c>
      <c r="O177" s="21" t="str">
        <f t="shared" si="43"/>
        <v>MUY BAJO</v>
      </c>
      <c r="P177" s="22">
        <v>150</v>
      </c>
      <c r="Q177" s="22">
        <v>400</v>
      </c>
      <c r="R177" s="22">
        <v>250</v>
      </c>
      <c r="S177" s="22">
        <v>-5</v>
      </c>
      <c r="T177" s="22">
        <v>155</v>
      </c>
    </row>
    <row r="178" spans="1:20" s="23" customFormat="1" ht="54" customHeight="1" x14ac:dyDescent="0.3">
      <c r="A178" s="71"/>
      <c r="B178" s="18" t="str">
        <f>[3]SA!A48</f>
        <v>SA-PY.4.6 Mantener y mejorar el Sistema de gestión documental</v>
      </c>
      <c r="C178" s="18"/>
      <c r="D178" s="30" t="s">
        <v>155</v>
      </c>
      <c r="E178" s="30">
        <f>+[2]SA!B48</f>
        <v>0</v>
      </c>
      <c r="F178" s="30">
        <f>+[2]SA!C48</f>
        <v>1</v>
      </c>
      <c r="G178" s="19">
        <f t="shared" si="93"/>
        <v>1</v>
      </c>
      <c r="H178" s="74">
        <v>1</v>
      </c>
      <c r="I178" s="70">
        <f>'[2]METAS SA'!AH29</f>
        <v>0</v>
      </c>
      <c r="J178" s="20">
        <f t="shared" si="94"/>
        <v>0</v>
      </c>
      <c r="K178" s="21" t="str">
        <f t="shared" si="41"/>
        <v>MUY BAJO</v>
      </c>
      <c r="L178" s="20">
        <f t="shared" si="95"/>
        <v>0.06</v>
      </c>
      <c r="M178" s="21" t="str">
        <f t="shared" si="42"/>
        <v>MUY BAJO</v>
      </c>
      <c r="N178" s="20">
        <f t="shared" si="96"/>
        <v>0</v>
      </c>
      <c r="O178" s="21" t="str">
        <f t="shared" si="43"/>
        <v>MUY BAJO</v>
      </c>
      <c r="P178" s="22">
        <v>24</v>
      </c>
      <c r="Q178" s="22">
        <v>400</v>
      </c>
      <c r="R178" s="22">
        <v>376</v>
      </c>
      <c r="S178" s="22">
        <v>-2</v>
      </c>
      <c r="T178" s="22">
        <v>26</v>
      </c>
    </row>
    <row r="179" spans="1:20" s="23" customFormat="1" ht="45.6" customHeight="1" x14ac:dyDescent="0.3">
      <c r="A179" s="71"/>
      <c r="B179" s="18" t="str">
        <f>[3]SA!A49</f>
        <v>SA-PY.4.7 Mantener y mejorar el Sistema de gestión de Planeación</v>
      </c>
      <c r="C179" s="18"/>
      <c r="D179" s="30" t="s">
        <v>156</v>
      </c>
      <c r="E179" s="30">
        <f>+[2]SA!B49</f>
        <v>0</v>
      </c>
      <c r="F179" s="30">
        <f>+[2]SA!C49</f>
        <v>15</v>
      </c>
      <c r="G179" s="19">
        <f t="shared" si="93"/>
        <v>15</v>
      </c>
      <c r="H179" s="73">
        <v>3</v>
      </c>
      <c r="I179" s="70">
        <f>'[2]METAS SA'!AH30</f>
        <v>2</v>
      </c>
      <c r="J179" s="20">
        <f t="shared" si="94"/>
        <v>0.66666666666666663</v>
      </c>
      <c r="K179" s="21" t="str">
        <f t="shared" si="41"/>
        <v>ALTO</v>
      </c>
      <c r="L179" s="20">
        <f t="shared" si="95"/>
        <v>0.94</v>
      </c>
      <c r="M179" s="21" t="str">
        <f t="shared" si="42"/>
        <v>MUY ALTO</v>
      </c>
      <c r="N179" s="20">
        <f t="shared" si="96"/>
        <v>0.62666666666666659</v>
      </c>
      <c r="O179" s="21" t="str">
        <f t="shared" si="43"/>
        <v>ALTO</v>
      </c>
      <c r="P179" s="22">
        <v>376</v>
      </c>
      <c r="Q179" s="22">
        <v>400</v>
      </c>
      <c r="R179" s="22">
        <v>24</v>
      </c>
      <c r="S179" s="22">
        <v>-12</v>
      </c>
      <c r="T179" s="22">
        <v>388</v>
      </c>
    </row>
    <row r="180" spans="1:20" ht="30" customHeight="1" thickBot="1" x14ac:dyDescent="0.35">
      <c r="A180" s="71"/>
      <c r="B180" s="25" t="s">
        <v>157</v>
      </c>
      <c r="C180" s="25"/>
      <c r="D180" s="35"/>
      <c r="E180" s="35"/>
      <c r="F180" s="35"/>
      <c r="G180" s="35"/>
      <c r="H180" s="35"/>
      <c r="I180" s="72"/>
      <c r="J180" s="36">
        <f>AVERAGE(J173:J179)</f>
        <v>0.31428571428571422</v>
      </c>
      <c r="K180" s="21" t="str">
        <f t="shared" si="41"/>
        <v>BAJO</v>
      </c>
      <c r="L180" s="36">
        <f>[1]EV.PROYECTOS!L31</f>
        <v>0.58298611125485122</v>
      </c>
      <c r="M180" s="21" t="str">
        <f t="shared" si="42"/>
        <v>MEDIO</v>
      </c>
      <c r="N180" s="36">
        <f>+J180*L180</f>
        <v>0.18322420639438178</v>
      </c>
      <c r="O180" s="21" t="str">
        <f t="shared" si="43"/>
        <v>MUY BAJO</v>
      </c>
      <c r="P180" s="28">
        <v>1518</v>
      </c>
      <c r="Q180" s="28">
        <v>2830</v>
      </c>
      <c r="R180" s="28">
        <v>1312</v>
      </c>
      <c r="S180" s="28">
        <v>-55</v>
      </c>
      <c r="T180" s="28">
        <v>1573</v>
      </c>
    </row>
    <row r="181" spans="1:20" s="23" customFormat="1" ht="58.2" customHeight="1" x14ac:dyDescent="0.3">
      <c r="A181" s="71"/>
      <c r="B181" s="18" t="str">
        <f>[3]SA!A55</f>
        <v>SA-PY.5.1 Definir y desarrollar Plan de formación</v>
      </c>
      <c r="C181" s="18"/>
      <c r="D181" s="30" t="s">
        <v>158</v>
      </c>
      <c r="E181" s="30">
        <f>+[2]SA!B55</f>
        <v>200</v>
      </c>
      <c r="F181" s="30">
        <f>+[2]SA!C55</f>
        <v>110</v>
      </c>
      <c r="G181" s="19">
        <f t="shared" ref="G181:G182" si="97">+F181-E181</f>
        <v>-90</v>
      </c>
      <c r="H181" s="74">
        <v>22</v>
      </c>
      <c r="I181" s="70">
        <f>'[2]METAS SA'!AH31</f>
        <v>61</v>
      </c>
      <c r="J181" s="20">
        <f t="shared" ref="J181:J182" si="98">+I181/H181</f>
        <v>2.7727272727272729</v>
      </c>
      <c r="K181" s="21" t="str">
        <f t="shared" si="41"/>
        <v>MUY ALTO</v>
      </c>
      <c r="L181" s="20">
        <f t="shared" ref="L181:L182" si="99">+P181/Q181</f>
        <v>6.3888888888888884E-2</v>
      </c>
      <c r="M181" s="21" t="str">
        <f t="shared" si="42"/>
        <v>MUY BAJO</v>
      </c>
      <c r="N181" s="20">
        <f t="shared" ref="N181:N182" si="100">+J181*L181</f>
        <v>0.17714646464646464</v>
      </c>
      <c r="O181" s="21" t="str">
        <f t="shared" si="43"/>
        <v>MUY BAJO</v>
      </c>
      <c r="P181" s="22">
        <v>23</v>
      </c>
      <c r="Q181" s="22">
        <v>360</v>
      </c>
      <c r="R181" s="22">
        <v>337</v>
      </c>
      <c r="S181" s="22">
        <v>-1</v>
      </c>
      <c r="T181" s="22">
        <v>24</v>
      </c>
    </row>
    <row r="182" spans="1:20" s="23" customFormat="1" ht="58.2" customHeight="1" x14ac:dyDescent="0.3">
      <c r="A182" s="71"/>
      <c r="B182" s="18" t="str">
        <f>[3]SA!A56</f>
        <v xml:space="preserve">SA-PY.5.2 Definir y desarrollar Plan de capacitación </v>
      </c>
      <c r="C182" s="18"/>
      <c r="D182" s="30" t="s">
        <v>159</v>
      </c>
      <c r="E182" s="30">
        <f>+[2]SA!B56</f>
        <v>478</v>
      </c>
      <c r="F182" s="30">
        <f>+[2]SA!C56</f>
        <v>978</v>
      </c>
      <c r="G182" s="19">
        <f t="shared" si="97"/>
        <v>500</v>
      </c>
      <c r="H182" s="74">
        <v>100</v>
      </c>
      <c r="I182" s="70">
        <f>'[2]METAS SA'!AH32</f>
        <v>790</v>
      </c>
      <c r="J182" s="20">
        <f t="shared" si="98"/>
        <v>7.9</v>
      </c>
      <c r="K182" s="21" t="str">
        <f t="shared" si="41"/>
        <v>MUY ALTO</v>
      </c>
      <c r="L182" s="20">
        <f t="shared" si="99"/>
        <v>0.29375000000000001</v>
      </c>
      <c r="M182" s="21" t="str">
        <f t="shared" si="42"/>
        <v>BAJO</v>
      </c>
      <c r="N182" s="20">
        <f t="shared" si="100"/>
        <v>2.3206250000000002</v>
      </c>
      <c r="O182" s="21" t="str">
        <f t="shared" si="43"/>
        <v>MUY ALTO</v>
      </c>
      <c r="P182" s="22">
        <v>47</v>
      </c>
      <c r="Q182" s="22">
        <v>160</v>
      </c>
      <c r="R182" s="22">
        <v>113</v>
      </c>
      <c r="S182" s="22">
        <v>-32</v>
      </c>
      <c r="T182" s="22">
        <v>79</v>
      </c>
    </row>
    <row r="183" spans="1:20" ht="30" customHeight="1" thickBot="1" x14ac:dyDescent="0.35">
      <c r="A183" s="71"/>
      <c r="B183" s="25" t="s">
        <v>160</v>
      </c>
      <c r="C183" s="25"/>
      <c r="D183" s="35"/>
      <c r="E183" s="35"/>
      <c r="F183" s="35"/>
      <c r="G183" s="35"/>
      <c r="H183" s="35"/>
      <c r="I183" s="35"/>
      <c r="J183" s="36">
        <f>AVERAGE(J181:J182)</f>
        <v>5.3363636363636369</v>
      </c>
      <c r="K183" s="21" t="str">
        <f t="shared" si="41"/>
        <v>MUY ALTO</v>
      </c>
      <c r="L183" s="36">
        <f>[1]EV.PROYECTOS!L32</f>
        <v>0.14669915476190476</v>
      </c>
      <c r="M183" s="21" t="str">
        <f t="shared" si="42"/>
        <v>MUY BAJO</v>
      </c>
      <c r="N183" s="36">
        <f>+J183*L183</f>
        <v>0.78284003495671006</v>
      </c>
      <c r="O183" s="21" t="str">
        <f t="shared" si="43"/>
        <v>ALTO</v>
      </c>
      <c r="P183" s="28">
        <v>70</v>
      </c>
      <c r="Q183" s="28">
        <v>520</v>
      </c>
      <c r="R183" s="28">
        <v>450</v>
      </c>
      <c r="S183" s="28">
        <v>-33</v>
      </c>
      <c r="T183" s="28">
        <v>103</v>
      </c>
    </row>
    <row r="184" spans="1:20" ht="34.950000000000003" customHeight="1" x14ac:dyDescent="0.3">
      <c r="A184" s="71"/>
      <c r="B184" s="42" t="s">
        <v>161</v>
      </c>
      <c r="C184" s="42"/>
      <c r="D184" s="43"/>
      <c r="E184" s="43"/>
      <c r="F184" s="43"/>
      <c r="G184" s="43"/>
      <c r="H184" s="43"/>
      <c r="I184" s="43"/>
      <c r="J184" s="44">
        <f>AVERAGE(J183,J180,J172,J166,J153)</f>
        <v>2.3759428142579275</v>
      </c>
      <c r="K184" s="21" t="str">
        <f t="shared" si="41"/>
        <v>MUY ALTO</v>
      </c>
      <c r="L184" s="44">
        <f>AVERAGE(L153:L183)</f>
        <v>0.35765896096063388</v>
      </c>
      <c r="M184" s="21" t="str">
        <f t="shared" si="42"/>
        <v>BAJO</v>
      </c>
      <c r="N184" s="44">
        <f>AVERAGE(N153,N166,N172,N180,N183)</f>
        <v>0.56771870044429906</v>
      </c>
      <c r="O184" s="21" t="str">
        <f t="shared" si="43"/>
        <v>MEDIO</v>
      </c>
      <c r="P184" s="45">
        <v>18850</v>
      </c>
      <c r="Q184" s="45">
        <v>41004.416379999995</v>
      </c>
      <c r="R184" s="45">
        <v>22154.416379999999</v>
      </c>
      <c r="S184" s="45">
        <v>-698</v>
      </c>
      <c r="T184" s="45">
        <v>19548</v>
      </c>
    </row>
    <row r="185" spans="1:20" ht="40.200000000000003" customHeight="1" x14ac:dyDescent="0.3">
      <c r="A185" s="41"/>
      <c r="B185" s="42" t="s">
        <v>162</v>
      </c>
      <c r="C185" s="42"/>
      <c r="D185" s="43"/>
      <c r="E185" s="43"/>
      <c r="F185" s="43"/>
      <c r="G185" s="43"/>
      <c r="H185" s="43"/>
      <c r="I185" s="43"/>
      <c r="J185" s="44">
        <f>AVERAGE(J184,J147,J122,J64,J28)</f>
        <v>2.5021725651876494</v>
      </c>
      <c r="K185" s="21" t="str">
        <f t="shared" si="41"/>
        <v>MUY ALTO</v>
      </c>
      <c r="L185" s="44">
        <f>AVERAGE(L28,L64,L122,L147,L184)</f>
        <v>0.38793757487332919</v>
      </c>
      <c r="M185" s="21" t="str">
        <f t="shared" si="42"/>
        <v>BAJO</v>
      </c>
      <c r="N185" s="44">
        <f>AVERAGE(N28,N64,N122,N147,N184)</f>
        <v>1.548622864379279</v>
      </c>
      <c r="O185" s="21" t="str">
        <f>IF(N185&lt;=0.2,"MUY BAJO",IF(AND(N185&gt;0.2,N185&lt;=0.4),"BAJO",IF(AND(N185&gt;0.4,N185&lt;=0.6),"MEDIO",IF(AND(N185&gt;0.6,N185&lt;=0.8),"ALTO","MUY ALTO"))))</f>
        <v>MUY ALTO</v>
      </c>
      <c r="P185" s="45">
        <v>37792</v>
      </c>
      <c r="Q185" s="45">
        <v>85639.223795536353</v>
      </c>
      <c r="R185" s="45">
        <v>47847.22379553636</v>
      </c>
      <c r="S185" s="45">
        <v>-1090</v>
      </c>
      <c r="T185" s="45">
        <v>38928</v>
      </c>
    </row>
    <row r="186" spans="1:20" ht="21" x14ac:dyDescent="0.4">
      <c r="B186" s="75" t="s">
        <v>163</v>
      </c>
      <c r="C186" s="76">
        <f>+'[4]T-4 2020'!$L$37</f>
        <v>19723</v>
      </c>
      <c r="D186" s="76"/>
      <c r="E186" s="76"/>
      <c r="F186" s="76"/>
      <c r="G186" s="76"/>
      <c r="H186" s="76"/>
      <c r="I186" s="76"/>
      <c r="L186" s="78" t="s">
        <v>164</v>
      </c>
      <c r="R186" s="79" t="s">
        <v>165</v>
      </c>
      <c r="S186" s="79"/>
    </row>
    <row r="187" spans="1:20" x14ac:dyDescent="0.3">
      <c r="B187" s="75" t="s">
        <v>166</v>
      </c>
      <c r="C187" s="76">
        <f>+S185+'[5]T1-2021'!$O$37</f>
        <v>3806</v>
      </c>
      <c r="D187" s="76"/>
      <c r="E187" s="76"/>
      <c r="F187" s="76"/>
      <c r="G187" s="76"/>
      <c r="H187" s="76"/>
      <c r="I187" s="76"/>
      <c r="R187" s="79" t="s">
        <v>167</v>
      </c>
      <c r="S187" s="80">
        <f>+'[1]IndicesIPC '!R21</f>
        <v>103.8</v>
      </c>
    </row>
    <row r="188" spans="1:20" x14ac:dyDescent="0.3">
      <c r="R188" s="81" t="s">
        <v>168</v>
      </c>
      <c r="S188" s="80">
        <f>+'[1]IndicesIPC '!T21</f>
        <v>111.41</v>
      </c>
    </row>
    <row r="189" spans="1:20" x14ac:dyDescent="0.3">
      <c r="Q189" s="82"/>
      <c r="R189" s="83"/>
      <c r="S189" s="83"/>
    </row>
    <row r="190" spans="1:20" x14ac:dyDescent="0.3">
      <c r="P190" s="83"/>
    </row>
  </sheetData>
  <autoFilter ref="B2:C187">
    <filterColumn colId="0" showButton="0"/>
  </autoFilter>
  <mergeCells count="200">
    <mergeCell ref="B182:C182"/>
    <mergeCell ref="B183:C183"/>
    <mergeCell ref="B184:C184"/>
    <mergeCell ref="B185:C185"/>
    <mergeCell ref="B176:C176"/>
    <mergeCell ref="B177:C177"/>
    <mergeCell ref="B178:C178"/>
    <mergeCell ref="B179:C179"/>
    <mergeCell ref="B180:C180"/>
    <mergeCell ref="B181:C181"/>
    <mergeCell ref="B170:C170"/>
    <mergeCell ref="B171:C171"/>
    <mergeCell ref="B172:C172"/>
    <mergeCell ref="B173:C173"/>
    <mergeCell ref="B174:C174"/>
    <mergeCell ref="B175:C175"/>
    <mergeCell ref="B164:C164"/>
    <mergeCell ref="B165:C165"/>
    <mergeCell ref="B166:C166"/>
    <mergeCell ref="B167:C167"/>
    <mergeCell ref="B168:C168"/>
    <mergeCell ref="B169:C169"/>
    <mergeCell ref="B158:C158"/>
    <mergeCell ref="B159:C159"/>
    <mergeCell ref="B160:C160"/>
    <mergeCell ref="B161:C161"/>
    <mergeCell ref="B162:C162"/>
    <mergeCell ref="B163:C163"/>
    <mergeCell ref="B149:C149"/>
    <mergeCell ref="B150:C150"/>
    <mergeCell ref="B151:C151"/>
    <mergeCell ref="B152:C152"/>
    <mergeCell ref="A153:A184"/>
    <mergeCell ref="B153:C153"/>
    <mergeCell ref="B154:C154"/>
    <mergeCell ref="B155:C155"/>
    <mergeCell ref="B156:C156"/>
    <mergeCell ref="B157:C157"/>
    <mergeCell ref="B143:C143"/>
    <mergeCell ref="B144:C144"/>
    <mergeCell ref="B145:C145"/>
    <mergeCell ref="B146:C146"/>
    <mergeCell ref="B147:C147"/>
    <mergeCell ref="B148:C148"/>
    <mergeCell ref="B137:C137"/>
    <mergeCell ref="B138:C138"/>
    <mergeCell ref="B139:C139"/>
    <mergeCell ref="B140:C140"/>
    <mergeCell ref="B141:C141"/>
    <mergeCell ref="B142:C142"/>
    <mergeCell ref="B131:C131"/>
    <mergeCell ref="B132:C132"/>
    <mergeCell ref="B133:C133"/>
    <mergeCell ref="B134:C134"/>
    <mergeCell ref="B135:C135"/>
    <mergeCell ref="B136:C136"/>
    <mergeCell ref="B122:C122"/>
    <mergeCell ref="A123:A146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  <mergeCell ref="B104:C104"/>
    <mergeCell ref="B105:C105"/>
    <mergeCell ref="B106:C106"/>
    <mergeCell ref="B107:C107"/>
    <mergeCell ref="B108:C108"/>
    <mergeCell ref="B109:C109"/>
    <mergeCell ref="B98:C98"/>
    <mergeCell ref="B99:C99"/>
    <mergeCell ref="B100:C100"/>
    <mergeCell ref="B101:C101"/>
    <mergeCell ref="B102:C102"/>
    <mergeCell ref="B103:C103"/>
    <mergeCell ref="B92:C92"/>
    <mergeCell ref="B93:C93"/>
    <mergeCell ref="B94:C94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85:C85"/>
    <mergeCell ref="B74:C74"/>
    <mergeCell ref="B75:C75"/>
    <mergeCell ref="B76:C76"/>
    <mergeCell ref="B77:C77"/>
    <mergeCell ref="B78:C78"/>
    <mergeCell ref="B79:C79"/>
    <mergeCell ref="A65:A121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59:C59"/>
    <mergeCell ref="B60:C60"/>
    <mergeCell ref="B61:C61"/>
    <mergeCell ref="B62:C62"/>
    <mergeCell ref="B63:C63"/>
    <mergeCell ref="B64:C64"/>
    <mergeCell ref="B53:C53"/>
    <mergeCell ref="B54:C54"/>
    <mergeCell ref="B55:C55"/>
    <mergeCell ref="B56:C56"/>
    <mergeCell ref="B57:C57"/>
    <mergeCell ref="B58:C58"/>
    <mergeCell ref="B47:C47"/>
    <mergeCell ref="B48:C48"/>
    <mergeCell ref="B49:C49"/>
    <mergeCell ref="B50:C50"/>
    <mergeCell ref="B51:C51"/>
    <mergeCell ref="B52:C52"/>
    <mergeCell ref="B41:C41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26:C26"/>
    <mergeCell ref="B27:C27"/>
    <mergeCell ref="B28:C28"/>
    <mergeCell ref="A29:A63"/>
    <mergeCell ref="B29:C29"/>
    <mergeCell ref="B30:C30"/>
    <mergeCell ref="B31:C31"/>
    <mergeCell ref="B32:C32"/>
    <mergeCell ref="B33:C33"/>
    <mergeCell ref="B34:C34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L2:M3"/>
    <mergeCell ref="N2:O3"/>
    <mergeCell ref="P2:T2"/>
    <mergeCell ref="A4:A27"/>
    <mergeCell ref="B4:C4"/>
    <mergeCell ref="B5:C5"/>
    <mergeCell ref="B6:C6"/>
    <mergeCell ref="B7:C7"/>
    <mergeCell ref="A1:T1"/>
    <mergeCell ref="A2:A3"/>
    <mergeCell ref="B2:C3"/>
    <mergeCell ref="D2:D3"/>
    <mergeCell ref="E2:E3"/>
    <mergeCell ref="F2:F3"/>
    <mergeCell ref="G2:G3"/>
    <mergeCell ref="H2:H3"/>
    <mergeCell ref="I2:I3"/>
    <mergeCell ref="J2:K3"/>
  </mergeCells>
  <conditionalFormatting sqref="M28 M32 M40 M54 M57 M59 M63:M64 M69 M91 M106 M114 M119 M121:M122 M130 M134 M137 M141 M146:M147 M153 M166 M172 M180 M183:M185">
    <cfRule type="containsText" dxfId="461" priority="458" operator="containsText" text="MUY ALTO">
      <formula>NOT(ISERROR(SEARCH("MUY ALTO",M28)))</formula>
    </cfRule>
    <cfRule type="containsText" dxfId="460" priority="459" operator="containsText" text="ALTO">
      <formula>NOT(ISERROR(SEARCH("ALTO",M28)))</formula>
    </cfRule>
    <cfRule type="containsText" dxfId="459" priority="460" operator="containsText" text="MEDIO">
      <formula>NOT(ISERROR(SEARCH("MEDIO",M28)))</formula>
    </cfRule>
    <cfRule type="containsText" dxfId="458" priority="461" operator="containsText" text="BAJO">
      <formula>NOT(ISERROR(SEARCH("BAJO",M28)))</formula>
    </cfRule>
    <cfRule type="containsText" dxfId="457" priority="462" operator="containsText" text="MUY BAJO">
      <formula>NOT(ISERROR(SEARCH("MUY BAJO",M28)))</formula>
    </cfRule>
  </conditionalFormatting>
  <conditionalFormatting sqref="M11 M17 M21 M23 M27:M28 M32 M40 M54 M57 M59 M63:M64 M69 M91 M106 M114 M119 M121:M122 M130 M134 M137 M141 M146:M147 M153 M166 M172 M180 M183:M185">
    <cfRule type="containsText" dxfId="456" priority="456" operator="containsText" text="BAJO">
      <formula>NOT(ISERROR(SEARCH("BAJO",M11)))</formula>
    </cfRule>
  </conditionalFormatting>
  <conditionalFormatting sqref="M6 M11 M17 M21 M23 M27:M28 M32 M40 M54 M57 M59 M63:M64 M69 M91 M106 M114 M119 M121:M122 M130 M134 M137 M141 M146:M147 M153 M166 M172 M180 M183:M185">
    <cfRule type="containsText" dxfId="455" priority="451" operator="containsText" text="MUY BAJO">
      <formula>NOT(ISERROR(SEARCH("MUY BAJO",M6)))</formula>
    </cfRule>
    <cfRule type="containsText" dxfId="454" priority="452" operator="containsText" text="MUY ALTO">
      <formula>NOT(ISERROR(SEARCH("MUY ALTO",M6)))</formula>
    </cfRule>
    <cfRule type="containsText" dxfId="453" priority="453" operator="containsText" text="ALTO">
      <formula>NOT(ISERROR(SEARCH("ALTO",M6)))</formula>
    </cfRule>
    <cfRule type="containsText" dxfId="452" priority="454" operator="containsText" text="MEDIO">
      <formula>NOT(ISERROR(SEARCH("MEDIO",M6)))</formula>
    </cfRule>
    <cfRule type="containsText" dxfId="451" priority="457" operator="containsText" text="BAJO">
      <formula>NOT(ISERROR(SEARCH("BAJO",M6)))</formula>
    </cfRule>
  </conditionalFormatting>
  <conditionalFormatting sqref="M21 M23 M27:M28 M32 M40 M54 M57 M59 M63:M64 M69 M91 M106 M114 M119 M121:M122 M130 M134 M137 M141 M146:M147 M153 M166 M172 M180 M183:M185">
    <cfRule type="containsText" dxfId="450" priority="455" operator="containsText" text="BAJO">
      <formula>NOT(ISERROR(SEARCH("BAJO",M21)))</formula>
    </cfRule>
  </conditionalFormatting>
  <conditionalFormatting sqref="M119">
    <cfRule type="containsText" dxfId="449" priority="449" operator="containsText" text="MEDIO">
      <formula>NOT(ISERROR(SEARCH("MEDIO",M119)))</formula>
    </cfRule>
    <cfRule type="containsText" dxfId="448" priority="450" operator="containsText" text="BAJO">
      <formula>NOT(ISERROR(SEARCH("BAJO",M119)))</formula>
    </cfRule>
  </conditionalFormatting>
  <conditionalFormatting sqref="O4:O6 O11 O17 O21 O23 O27:O28 O32 O40 O54 O57 O59 O63:O64 O69 O91 O106 O114 O119 O121:O122 O130 O134 O137 O141 O146:O147 O153 O166 O172 O180 O183:O185">
    <cfRule type="containsText" dxfId="447" priority="406" operator="containsText" text="MUY BAJO">
      <formula>NOT(ISERROR(SEARCH("MUY BAJO",O4)))</formula>
    </cfRule>
    <cfRule type="containsText" dxfId="446" priority="407" operator="containsText" text="MUY ALTO">
      <formula>NOT(ISERROR(SEARCH("MUY ALTO",O4)))</formula>
    </cfRule>
    <cfRule type="containsText" dxfId="445" priority="408" operator="containsText" text="ALTO">
      <formula>NOT(ISERROR(SEARCH("ALTO",O4)))</formula>
    </cfRule>
    <cfRule type="containsText" dxfId="444" priority="409" operator="containsText" text="MEDIO">
      <formula>NOT(ISERROR(SEARCH("MEDIO",O4)))</formula>
    </cfRule>
    <cfRule type="containsText" dxfId="443" priority="410" operator="containsText" text="BAJO">
      <formula>NOT(ISERROR(SEARCH("BAJO",O4)))</formula>
    </cfRule>
  </conditionalFormatting>
  <conditionalFormatting sqref="M4:M6 M11 M17 M21 M23 M27:M28 M32 M40 M54 M57 M59 M63:M64 M69 M91 M106 M114 M119 M121:M122 M130 M134 M137 M141 M146:M147 M153 M166 M172 M180 M183:M185">
    <cfRule type="containsText" dxfId="442" priority="444" operator="containsText" text="MUY BAJO">
      <formula>NOT(ISERROR(SEARCH("MUY BAJO",M4)))</formula>
    </cfRule>
    <cfRule type="containsText" dxfId="441" priority="445" operator="containsText" text="MUY ALTO">
      <formula>NOT(ISERROR(SEARCH("MUY ALTO",M4)))</formula>
    </cfRule>
    <cfRule type="containsText" dxfId="440" priority="446" operator="containsText" text="ALTO">
      <formula>NOT(ISERROR(SEARCH("ALTO",M4)))</formula>
    </cfRule>
    <cfRule type="containsText" dxfId="439" priority="447" operator="containsText" text="MEDIO">
      <formula>NOT(ISERROR(SEARCH("MEDIO",M4)))</formula>
    </cfRule>
    <cfRule type="containsText" dxfId="438" priority="448" operator="containsText" text="BAJO">
      <formula>NOT(ISERROR(SEARCH("BAJO",M4)))</formula>
    </cfRule>
  </conditionalFormatting>
  <conditionalFormatting sqref="K28 K32 K40 K54 K57 K59 K63:K64 K69 K91 K106 K114 K119 K121:K122 K130 K134 K137 K141 K146:K147 K153 K166 K172 K180 K183:K185">
    <cfRule type="containsText" dxfId="437" priority="439" operator="containsText" text="MUY ALTO">
      <formula>NOT(ISERROR(SEARCH("MUY ALTO",K28)))</formula>
    </cfRule>
    <cfRule type="containsText" dxfId="436" priority="440" operator="containsText" text="ALTO">
      <formula>NOT(ISERROR(SEARCH("ALTO",K28)))</formula>
    </cfRule>
    <cfRule type="containsText" dxfId="435" priority="441" operator="containsText" text="MEDIO">
      <formula>NOT(ISERROR(SEARCH("MEDIO",K28)))</formula>
    </cfRule>
    <cfRule type="containsText" dxfId="434" priority="442" operator="containsText" text="BAJO">
      <formula>NOT(ISERROR(SEARCH("BAJO",K28)))</formula>
    </cfRule>
    <cfRule type="containsText" dxfId="433" priority="443" operator="containsText" text="MUY BAJO">
      <formula>NOT(ISERROR(SEARCH("MUY BAJO",K28)))</formula>
    </cfRule>
  </conditionalFormatting>
  <conditionalFormatting sqref="K11 K17 K21 K23 K27:K28 K32 K40 K54 K57 K59 K63:K64 K69 K91 K106 K114 K119 K121:K122 K130 K134 K137 K141 K146:K147 K153 K166 K172 K180 K183:K185">
    <cfRule type="containsText" dxfId="432" priority="437" operator="containsText" text="BAJO">
      <formula>NOT(ISERROR(SEARCH("BAJO",K11)))</formula>
    </cfRule>
  </conditionalFormatting>
  <conditionalFormatting sqref="K6 K11 K17 K21 K23 K27:K28 K32 K40 K54 K57 K59 K63:K64 K69 K91 K106 K114 K119 K121:K122 K130 K134 K137 K141 K146:K147 K153 K166 K172 K180 K183:K185">
    <cfRule type="containsText" dxfId="431" priority="432" operator="containsText" text="MUY BAJO">
      <formula>NOT(ISERROR(SEARCH("MUY BAJO",K6)))</formula>
    </cfRule>
    <cfRule type="containsText" dxfId="430" priority="433" operator="containsText" text="MUY ALTO">
      <formula>NOT(ISERROR(SEARCH("MUY ALTO",K6)))</formula>
    </cfRule>
    <cfRule type="containsText" dxfId="429" priority="434" operator="containsText" text="ALTO">
      <formula>NOT(ISERROR(SEARCH("ALTO",K6)))</formula>
    </cfRule>
    <cfRule type="containsText" dxfId="428" priority="435" operator="containsText" text="MEDIO">
      <formula>NOT(ISERROR(SEARCH("MEDIO",K6)))</formula>
    </cfRule>
    <cfRule type="containsText" dxfId="427" priority="438" operator="containsText" text="BAJO">
      <formula>NOT(ISERROR(SEARCH("BAJO",K6)))</formula>
    </cfRule>
  </conditionalFormatting>
  <conditionalFormatting sqref="K21 K23 K27:K28 K32 K40 K54 K57 K59 K63:K64 K69 K91 K106 K114 K119 K121:K122 K130 K134 K137 K141 K146:K147 K153 K166 K172 K180 K183:K185">
    <cfRule type="containsText" dxfId="426" priority="436" operator="containsText" text="BAJO">
      <formula>NOT(ISERROR(SEARCH("BAJO",K21)))</formula>
    </cfRule>
  </conditionalFormatting>
  <conditionalFormatting sqref="K119">
    <cfRule type="containsText" dxfId="425" priority="430" operator="containsText" text="MEDIO">
      <formula>NOT(ISERROR(SEARCH("MEDIO",K119)))</formula>
    </cfRule>
    <cfRule type="containsText" dxfId="424" priority="431" operator="containsText" text="BAJO">
      <formula>NOT(ISERROR(SEARCH("BAJO",K119)))</formula>
    </cfRule>
  </conditionalFormatting>
  <conditionalFormatting sqref="K4:K6 K11 K17 K21 K23 K27:K28 K32 K40 K54 K57 K59 K63:K64 K69 K91 K106 K114 K119 K121:K122 K130 K134 K137 K141 K146:K147 K153 K166 K172 K180 K183:K185">
    <cfRule type="containsText" dxfId="423" priority="425" operator="containsText" text="MUY BAJO">
      <formula>NOT(ISERROR(SEARCH("MUY BAJO",K4)))</formula>
    </cfRule>
    <cfRule type="containsText" dxfId="422" priority="426" operator="containsText" text="MUY ALTO">
      <formula>NOT(ISERROR(SEARCH("MUY ALTO",K4)))</formula>
    </cfRule>
    <cfRule type="containsText" dxfId="421" priority="427" operator="containsText" text="ALTO">
      <formula>NOT(ISERROR(SEARCH("ALTO",K4)))</formula>
    </cfRule>
    <cfRule type="containsText" dxfId="420" priority="428" operator="containsText" text="MEDIO">
      <formula>NOT(ISERROR(SEARCH("MEDIO",K4)))</formula>
    </cfRule>
    <cfRule type="containsText" dxfId="419" priority="429" operator="containsText" text="BAJO">
      <formula>NOT(ISERROR(SEARCH("BAJO",K4)))</formula>
    </cfRule>
  </conditionalFormatting>
  <conditionalFormatting sqref="O28 O32 O40 O54 O57 O59 O63:O64 O69 O91 O106 O114 O119 O121:O122 O130 O134 O137 O141 O146:O147 O153 O166 O172 O180 O183:O185">
    <cfRule type="containsText" dxfId="418" priority="420" operator="containsText" text="MUY ALTO">
      <formula>NOT(ISERROR(SEARCH("MUY ALTO",O28)))</formula>
    </cfRule>
    <cfRule type="containsText" dxfId="417" priority="421" operator="containsText" text="ALTO">
      <formula>NOT(ISERROR(SEARCH("ALTO",O28)))</formula>
    </cfRule>
    <cfRule type="containsText" dxfId="416" priority="422" operator="containsText" text="MEDIO">
      <formula>NOT(ISERROR(SEARCH("MEDIO",O28)))</formula>
    </cfRule>
    <cfRule type="containsText" dxfId="415" priority="423" operator="containsText" text="BAJO">
      <formula>NOT(ISERROR(SEARCH("BAJO",O28)))</formula>
    </cfRule>
    <cfRule type="containsText" dxfId="414" priority="424" operator="containsText" text="MUY BAJO">
      <formula>NOT(ISERROR(SEARCH("MUY BAJO",O28)))</formula>
    </cfRule>
  </conditionalFormatting>
  <conditionalFormatting sqref="O11 O17 O21 O23 O27:O28 O32 O40 O54 O57 O59 O63:O64 O69 O91 O106 O114 O119 O121:O122 O130 O134 O137 O141 O146:O147 O153 O166 O172 O180 O183:O185">
    <cfRule type="containsText" dxfId="413" priority="418" operator="containsText" text="BAJO">
      <formula>NOT(ISERROR(SEARCH("BAJO",O11)))</formula>
    </cfRule>
  </conditionalFormatting>
  <conditionalFormatting sqref="O6 O11 O17 O21 O23 O27:O28 O32 O40 O54 O57 O59 O63:O64 O69 O91 O106 O114 O119 O121:O122 O130 O134 O137 O141 O146:O147 O153 O166 O172 O180 O183:O185">
    <cfRule type="containsText" dxfId="412" priority="413" operator="containsText" text="MUY BAJO">
      <formula>NOT(ISERROR(SEARCH("MUY BAJO",O6)))</formula>
    </cfRule>
    <cfRule type="containsText" dxfId="411" priority="414" operator="containsText" text="MUY ALTO">
      <formula>NOT(ISERROR(SEARCH("MUY ALTO",O6)))</formula>
    </cfRule>
    <cfRule type="containsText" dxfId="410" priority="415" operator="containsText" text="ALTO">
      <formula>NOT(ISERROR(SEARCH("ALTO",O6)))</formula>
    </cfRule>
    <cfRule type="containsText" dxfId="409" priority="416" operator="containsText" text="MEDIO">
      <formula>NOT(ISERROR(SEARCH("MEDIO",O6)))</formula>
    </cfRule>
    <cfRule type="containsText" dxfId="408" priority="419" operator="containsText" text="BAJO">
      <formula>NOT(ISERROR(SEARCH("BAJO",O6)))</formula>
    </cfRule>
  </conditionalFormatting>
  <conditionalFormatting sqref="O21 O23 O27:O28 O32 O40 O54 O57 O59 O63:O64 O69 O91 O106 O114 O119 O121:O122 O130 O134 O137 O141 O146:O147 O153 O166 O172 O180 O183:O185">
    <cfRule type="containsText" dxfId="407" priority="417" operator="containsText" text="BAJO">
      <formula>NOT(ISERROR(SEARCH("BAJO",O21)))</formula>
    </cfRule>
  </conditionalFormatting>
  <conditionalFormatting sqref="O119">
    <cfRule type="containsText" dxfId="406" priority="411" operator="containsText" text="MEDIO">
      <formula>NOT(ISERROR(SEARCH("MEDIO",O119)))</formula>
    </cfRule>
    <cfRule type="containsText" dxfId="405" priority="412" operator="containsText" text="BAJO">
      <formula>NOT(ISERROR(SEARCH("BAJO",O119)))</formula>
    </cfRule>
  </conditionalFormatting>
  <conditionalFormatting sqref="O7:O10">
    <cfRule type="containsText" dxfId="404" priority="391" operator="containsText" text="MUY BAJO">
      <formula>NOT(ISERROR(SEARCH("MUY BAJO",O7)))</formula>
    </cfRule>
    <cfRule type="containsText" dxfId="403" priority="392" operator="containsText" text="MUY ALTO">
      <formula>NOT(ISERROR(SEARCH("MUY ALTO",O7)))</formula>
    </cfRule>
    <cfRule type="containsText" dxfId="402" priority="393" operator="containsText" text="ALTO">
      <formula>NOT(ISERROR(SEARCH("ALTO",O7)))</formula>
    </cfRule>
    <cfRule type="containsText" dxfId="401" priority="394" operator="containsText" text="MEDIO">
      <formula>NOT(ISERROR(SEARCH("MEDIO",O7)))</formula>
    </cfRule>
    <cfRule type="containsText" dxfId="400" priority="395" operator="containsText" text="BAJO">
      <formula>NOT(ISERROR(SEARCH("BAJO",O7)))</formula>
    </cfRule>
  </conditionalFormatting>
  <conditionalFormatting sqref="M7:M10">
    <cfRule type="containsText" dxfId="399" priority="401" operator="containsText" text="MUY BAJO">
      <formula>NOT(ISERROR(SEARCH("MUY BAJO",M7)))</formula>
    </cfRule>
    <cfRule type="containsText" dxfId="398" priority="402" operator="containsText" text="MUY ALTO">
      <formula>NOT(ISERROR(SEARCH("MUY ALTO",M7)))</formula>
    </cfRule>
    <cfRule type="containsText" dxfId="397" priority="403" operator="containsText" text="ALTO">
      <formula>NOT(ISERROR(SEARCH("ALTO",M7)))</formula>
    </cfRule>
    <cfRule type="containsText" dxfId="396" priority="404" operator="containsText" text="MEDIO">
      <formula>NOT(ISERROR(SEARCH("MEDIO",M7)))</formula>
    </cfRule>
    <cfRule type="containsText" dxfId="395" priority="405" operator="containsText" text="BAJO">
      <formula>NOT(ISERROR(SEARCH("BAJO",M7)))</formula>
    </cfRule>
  </conditionalFormatting>
  <conditionalFormatting sqref="K7:K10">
    <cfRule type="containsText" dxfId="394" priority="396" operator="containsText" text="MUY BAJO">
      <formula>NOT(ISERROR(SEARCH("MUY BAJO",K7)))</formula>
    </cfRule>
    <cfRule type="containsText" dxfId="393" priority="397" operator="containsText" text="MUY ALTO">
      <formula>NOT(ISERROR(SEARCH("MUY ALTO",K7)))</formula>
    </cfRule>
    <cfRule type="containsText" dxfId="392" priority="398" operator="containsText" text="ALTO">
      <formula>NOT(ISERROR(SEARCH("ALTO",K7)))</formula>
    </cfRule>
    <cfRule type="containsText" dxfId="391" priority="399" operator="containsText" text="MEDIO">
      <formula>NOT(ISERROR(SEARCH("MEDIO",K7)))</formula>
    </cfRule>
    <cfRule type="containsText" dxfId="390" priority="400" operator="containsText" text="BAJO">
      <formula>NOT(ISERROR(SEARCH("BAJO",K7)))</formula>
    </cfRule>
  </conditionalFormatting>
  <conditionalFormatting sqref="O12:O16">
    <cfRule type="containsText" dxfId="389" priority="376" operator="containsText" text="MUY BAJO">
      <formula>NOT(ISERROR(SEARCH("MUY BAJO",O12)))</formula>
    </cfRule>
    <cfRule type="containsText" dxfId="388" priority="377" operator="containsText" text="MUY ALTO">
      <formula>NOT(ISERROR(SEARCH("MUY ALTO",O12)))</formula>
    </cfRule>
    <cfRule type="containsText" dxfId="387" priority="378" operator="containsText" text="ALTO">
      <formula>NOT(ISERROR(SEARCH("ALTO",O12)))</formula>
    </cfRule>
    <cfRule type="containsText" dxfId="386" priority="379" operator="containsText" text="MEDIO">
      <formula>NOT(ISERROR(SEARCH("MEDIO",O12)))</formula>
    </cfRule>
    <cfRule type="containsText" dxfId="385" priority="380" operator="containsText" text="BAJO">
      <formula>NOT(ISERROR(SEARCH("BAJO",O12)))</formula>
    </cfRule>
  </conditionalFormatting>
  <conditionalFormatting sqref="M12:M16">
    <cfRule type="containsText" dxfId="384" priority="386" operator="containsText" text="MUY BAJO">
      <formula>NOT(ISERROR(SEARCH("MUY BAJO",M12)))</formula>
    </cfRule>
    <cfRule type="containsText" dxfId="383" priority="387" operator="containsText" text="MUY ALTO">
      <formula>NOT(ISERROR(SEARCH("MUY ALTO",M12)))</formula>
    </cfRule>
    <cfRule type="containsText" dxfId="382" priority="388" operator="containsText" text="ALTO">
      <formula>NOT(ISERROR(SEARCH("ALTO",M12)))</formula>
    </cfRule>
    <cfRule type="containsText" dxfId="381" priority="389" operator="containsText" text="MEDIO">
      <formula>NOT(ISERROR(SEARCH("MEDIO",M12)))</formula>
    </cfRule>
    <cfRule type="containsText" dxfId="380" priority="390" operator="containsText" text="BAJO">
      <formula>NOT(ISERROR(SEARCH("BAJO",M12)))</formula>
    </cfRule>
  </conditionalFormatting>
  <conditionalFormatting sqref="K12:K16">
    <cfRule type="containsText" dxfId="379" priority="381" operator="containsText" text="MUY BAJO">
      <formula>NOT(ISERROR(SEARCH("MUY BAJO",K12)))</formula>
    </cfRule>
    <cfRule type="containsText" dxfId="378" priority="382" operator="containsText" text="MUY ALTO">
      <formula>NOT(ISERROR(SEARCH("MUY ALTO",K12)))</formula>
    </cfRule>
    <cfRule type="containsText" dxfId="377" priority="383" operator="containsText" text="ALTO">
      <formula>NOT(ISERROR(SEARCH("ALTO",K12)))</formula>
    </cfRule>
    <cfRule type="containsText" dxfId="376" priority="384" operator="containsText" text="MEDIO">
      <formula>NOT(ISERROR(SEARCH("MEDIO",K12)))</formula>
    </cfRule>
    <cfRule type="containsText" dxfId="375" priority="385" operator="containsText" text="BAJO">
      <formula>NOT(ISERROR(SEARCH("BAJO",K12)))</formula>
    </cfRule>
  </conditionalFormatting>
  <conditionalFormatting sqref="O18:O20">
    <cfRule type="containsText" dxfId="374" priority="361" operator="containsText" text="MUY BAJO">
      <formula>NOT(ISERROR(SEARCH("MUY BAJO",O18)))</formula>
    </cfRule>
    <cfRule type="containsText" dxfId="373" priority="362" operator="containsText" text="MUY ALTO">
      <formula>NOT(ISERROR(SEARCH("MUY ALTO",O18)))</formula>
    </cfRule>
    <cfRule type="containsText" dxfId="372" priority="363" operator="containsText" text="ALTO">
      <formula>NOT(ISERROR(SEARCH("ALTO",O18)))</formula>
    </cfRule>
    <cfRule type="containsText" dxfId="371" priority="364" operator="containsText" text="MEDIO">
      <formula>NOT(ISERROR(SEARCH("MEDIO",O18)))</formula>
    </cfRule>
    <cfRule type="containsText" dxfId="370" priority="365" operator="containsText" text="BAJO">
      <formula>NOT(ISERROR(SEARCH("BAJO",O18)))</formula>
    </cfRule>
  </conditionalFormatting>
  <conditionalFormatting sqref="M18:M20">
    <cfRule type="containsText" dxfId="369" priority="371" operator="containsText" text="MUY BAJO">
      <formula>NOT(ISERROR(SEARCH("MUY BAJO",M18)))</formula>
    </cfRule>
    <cfRule type="containsText" dxfId="368" priority="372" operator="containsText" text="MUY ALTO">
      <formula>NOT(ISERROR(SEARCH("MUY ALTO",M18)))</formula>
    </cfRule>
    <cfRule type="containsText" dxfId="367" priority="373" operator="containsText" text="ALTO">
      <formula>NOT(ISERROR(SEARCH("ALTO",M18)))</formula>
    </cfRule>
    <cfRule type="containsText" dxfId="366" priority="374" operator="containsText" text="MEDIO">
      <formula>NOT(ISERROR(SEARCH("MEDIO",M18)))</formula>
    </cfRule>
    <cfRule type="containsText" dxfId="365" priority="375" operator="containsText" text="BAJO">
      <formula>NOT(ISERROR(SEARCH("BAJO",M18)))</formula>
    </cfRule>
  </conditionalFormatting>
  <conditionalFormatting sqref="K18:K20">
    <cfRule type="containsText" dxfId="364" priority="366" operator="containsText" text="MUY BAJO">
      <formula>NOT(ISERROR(SEARCH("MUY BAJO",K18)))</formula>
    </cfRule>
    <cfRule type="containsText" dxfId="363" priority="367" operator="containsText" text="MUY ALTO">
      <formula>NOT(ISERROR(SEARCH("MUY ALTO",K18)))</formula>
    </cfRule>
    <cfRule type="containsText" dxfId="362" priority="368" operator="containsText" text="ALTO">
      <formula>NOT(ISERROR(SEARCH("ALTO",K18)))</formula>
    </cfRule>
    <cfRule type="containsText" dxfId="361" priority="369" operator="containsText" text="MEDIO">
      <formula>NOT(ISERROR(SEARCH("MEDIO",K18)))</formula>
    </cfRule>
    <cfRule type="containsText" dxfId="360" priority="370" operator="containsText" text="BAJO">
      <formula>NOT(ISERROR(SEARCH("BAJO",K18)))</formula>
    </cfRule>
  </conditionalFormatting>
  <conditionalFormatting sqref="O22">
    <cfRule type="containsText" dxfId="359" priority="346" operator="containsText" text="MUY BAJO">
      <formula>NOT(ISERROR(SEARCH("MUY BAJO",O22)))</formula>
    </cfRule>
    <cfRule type="containsText" dxfId="358" priority="347" operator="containsText" text="MUY ALTO">
      <formula>NOT(ISERROR(SEARCH("MUY ALTO",O22)))</formula>
    </cfRule>
    <cfRule type="containsText" dxfId="357" priority="348" operator="containsText" text="ALTO">
      <formula>NOT(ISERROR(SEARCH("ALTO",O22)))</formula>
    </cfRule>
    <cfRule type="containsText" dxfId="356" priority="349" operator="containsText" text="MEDIO">
      <formula>NOT(ISERROR(SEARCH("MEDIO",O22)))</formula>
    </cfRule>
    <cfRule type="containsText" dxfId="355" priority="350" operator="containsText" text="BAJO">
      <formula>NOT(ISERROR(SEARCH("BAJO",O22)))</formula>
    </cfRule>
  </conditionalFormatting>
  <conditionalFormatting sqref="M22">
    <cfRule type="containsText" dxfId="354" priority="356" operator="containsText" text="MUY BAJO">
      <formula>NOT(ISERROR(SEARCH("MUY BAJO",M22)))</formula>
    </cfRule>
    <cfRule type="containsText" dxfId="353" priority="357" operator="containsText" text="MUY ALTO">
      <formula>NOT(ISERROR(SEARCH("MUY ALTO",M22)))</formula>
    </cfRule>
    <cfRule type="containsText" dxfId="352" priority="358" operator="containsText" text="ALTO">
      <formula>NOT(ISERROR(SEARCH("ALTO",M22)))</formula>
    </cfRule>
    <cfRule type="containsText" dxfId="351" priority="359" operator="containsText" text="MEDIO">
      <formula>NOT(ISERROR(SEARCH("MEDIO",M22)))</formula>
    </cfRule>
    <cfRule type="containsText" dxfId="350" priority="360" operator="containsText" text="BAJO">
      <formula>NOT(ISERROR(SEARCH("BAJO",M22)))</formula>
    </cfRule>
  </conditionalFormatting>
  <conditionalFormatting sqref="K22">
    <cfRule type="containsText" dxfId="349" priority="351" operator="containsText" text="MUY BAJO">
      <formula>NOT(ISERROR(SEARCH("MUY BAJO",K22)))</formula>
    </cfRule>
    <cfRule type="containsText" dxfId="348" priority="352" operator="containsText" text="MUY ALTO">
      <formula>NOT(ISERROR(SEARCH("MUY ALTO",K22)))</formula>
    </cfRule>
    <cfRule type="containsText" dxfId="347" priority="353" operator="containsText" text="ALTO">
      <formula>NOT(ISERROR(SEARCH("ALTO",K22)))</formula>
    </cfRule>
    <cfRule type="containsText" dxfId="346" priority="354" operator="containsText" text="MEDIO">
      <formula>NOT(ISERROR(SEARCH("MEDIO",K22)))</formula>
    </cfRule>
    <cfRule type="containsText" dxfId="345" priority="355" operator="containsText" text="BAJO">
      <formula>NOT(ISERROR(SEARCH("BAJO",K22)))</formula>
    </cfRule>
  </conditionalFormatting>
  <conditionalFormatting sqref="O24:O26">
    <cfRule type="containsText" dxfId="344" priority="331" operator="containsText" text="MUY BAJO">
      <formula>NOT(ISERROR(SEARCH("MUY BAJO",O24)))</formula>
    </cfRule>
    <cfRule type="containsText" dxfId="343" priority="332" operator="containsText" text="MUY ALTO">
      <formula>NOT(ISERROR(SEARCH("MUY ALTO",O24)))</formula>
    </cfRule>
    <cfRule type="containsText" dxfId="342" priority="333" operator="containsText" text="ALTO">
      <formula>NOT(ISERROR(SEARCH("ALTO",O24)))</formula>
    </cfRule>
    <cfRule type="containsText" dxfId="341" priority="334" operator="containsText" text="MEDIO">
      <formula>NOT(ISERROR(SEARCH("MEDIO",O24)))</formula>
    </cfRule>
    <cfRule type="containsText" dxfId="340" priority="335" operator="containsText" text="BAJO">
      <formula>NOT(ISERROR(SEARCH("BAJO",O24)))</formula>
    </cfRule>
  </conditionalFormatting>
  <conditionalFormatting sqref="M24:M26">
    <cfRule type="containsText" dxfId="339" priority="341" operator="containsText" text="MUY BAJO">
      <formula>NOT(ISERROR(SEARCH("MUY BAJO",M24)))</formula>
    </cfRule>
    <cfRule type="containsText" dxfId="338" priority="342" operator="containsText" text="MUY ALTO">
      <formula>NOT(ISERROR(SEARCH("MUY ALTO",M24)))</formula>
    </cfRule>
    <cfRule type="containsText" dxfId="337" priority="343" operator="containsText" text="ALTO">
      <formula>NOT(ISERROR(SEARCH("ALTO",M24)))</formula>
    </cfRule>
    <cfRule type="containsText" dxfId="336" priority="344" operator="containsText" text="MEDIO">
      <formula>NOT(ISERROR(SEARCH("MEDIO",M24)))</formula>
    </cfRule>
    <cfRule type="containsText" dxfId="335" priority="345" operator="containsText" text="BAJO">
      <formula>NOT(ISERROR(SEARCH("BAJO",M24)))</formula>
    </cfRule>
  </conditionalFormatting>
  <conditionalFormatting sqref="K24:K26">
    <cfRule type="containsText" dxfId="334" priority="336" operator="containsText" text="MUY BAJO">
      <formula>NOT(ISERROR(SEARCH("MUY BAJO",K24)))</formula>
    </cfRule>
    <cfRule type="containsText" dxfId="333" priority="337" operator="containsText" text="MUY ALTO">
      <formula>NOT(ISERROR(SEARCH("MUY ALTO",K24)))</formula>
    </cfRule>
    <cfRule type="containsText" dxfId="332" priority="338" operator="containsText" text="ALTO">
      <formula>NOT(ISERROR(SEARCH("ALTO",K24)))</formula>
    </cfRule>
    <cfRule type="containsText" dxfId="331" priority="339" operator="containsText" text="MEDIO">
      <formula>NOT(ISERROR(SEARCH("MEDIO",K24)))</formula>
    </cfRule>
    <cfRule type="containsText" dxfId="330" priority="340" operator="containsText" text="BAJO">
      <formula>NOT(ISERROR(SEARCH("BAJO",K24)))</formula>
    </cfRule>
  </conditionalFormatting>
  <conditionalFormatting sqref="O29:O31">
    <cfRule type="containsText" dxfId="329" priority="316" operator="containsText" text="MUY BAJO">
      <formula>NOT(ISERROR(SEARCH("MUY BAJO",O29)))</formula>
    </cfRule>
    <cfRule type="containsText" dxfId="328" priority="317" operator="containsText" text="MUY ALTO">
      <formula>NOT(ISERROR(SEARCH("MUY ALTO",O29)))</formula>
    </cfRule>
    <cfRule type="containsText" dxfId="327" priority="318" operator="containsText" text="ALTO">
      <formula>NOT(ISERROR(SEARCH("ALTO",O29)))</formula>
    </cfRule>
    <cfRule type="containsText" dxfId="326" priority="319" operator="containsText" text="MEDIO">
      <formula>NOT(ISERROR(SEARCH("MEDIO",O29)))</formula>
    </cfRule>
    <cfRule type="containsText" dxfId="325" priority="320" operator="containsText" text="BAJO">
      <formula>NOT(ISERROR(SEARCH("BAJO",O29)))</formula>
    </cfRule>
  </conditionalFormatting>
  <conditionalFormatting sqref="M29:M31">
    <cfRule type="containsText" dxfId="324" priority="326" operator="containsText" text="MUY BAJO">
      <formula>NOT(ISERROR(SEARCH("MUY BAJO",M29)))</formula>
    </cfRule>
    <cfRule type="containsText" dxfId="323" priority="327" operator="containsText" text="MUY ALTO">
      <formula>NOT(ISERROR(SEARCH("MUY ALTO",M29)))</formula>
    </cfRule>
    <cfRule type="containsText" dxfId="322" priority="328" operator="containsText" text="ALTO">
      <formula>NOT(ISERROR(SEARCH("ALTO",M29)))</formula>
    </cfRule>
    <cfRule type="containsText" dxfId="321" priority="329" operator="containsText" text="MEDIO">
      <formula>NOT(ISERROR(SEARCH("MEDIO",M29)))</formula>
    </cfRule>
    <cfRule type="containsText" dxfId="320" priority="330" operator="containsText" text="BAJO">
      <formula>NOT(ISERROR(SEARCH("BAJO",M29)))</formula>
    </cfRule>
  </conditionalFormatting>
  <conditionalFormatting sqref="K29:K31">
    <cfRule type="containsText" dxfId="319" priority="321" operator="containsText" text="MUY BAJO">
      <formula>NOT(ISERROR(SEARCH("MUY BAJO",K29)))</formula>
    </cfRule>
    <cfRule type="containsText" dxfId="318" priority="322" operator="containsText" text="MUY ALTO">
      <formula>NOT(ISERROR(SEARCH("MUY ALTO",K29)))</formula>
    </cfRule>
    <cfRule type="containsText" dxfId="317" priority="323" operator="containsText" text="ALTO">
      <formula>NOT(ISERROR(SEARCH("ALTO",K29)))</formula>
    </cfRule>
    <cfRule type="containsText" dxfId="316" priority="324" operator="containsText" text="MEDIO">
      <formula>NOT(ISERROR(SEARCH("MEDIO",K29)))</formula>
    </cfRule>
    <cfRule type="containsText" dxfId="315" priority="325" operator="containsText" text="BAJO">
      <formula>NOT(ISERROR(SEARCH("BAJO",K29)))</formula>
    </cfRule>
  </conditionalFormatting>
  <conditionalFormatting sqref="O33:O39">
    <cfRule type="containsText" dxfId="314" priority="301" operator="containsText" text="MUY BAJO">
      <formula>NOT(ISERROR(SEARCH("MUY BAJO",O33)))</formula>
    </cfRule>
    <cfRule type="containsText" dxfId="313" priority="302" operator="containsText" text="MUY ALTO">
      <formula>NOT(ISERROR(SEARCH("MUY ALTO",O33)))</formula>
    </cfRule>
    <cfRule type="containsText" dxfId="312" priority="303" operator="containsText" text="ALTO">
      <formula>NOT(ISERROR(SEARCH("ALTO",O33)))</formula>
    </cfRule>
    <cfRule type="containsText" dxfId="311" priority="304" operator="containsText" text="MEDIO">
      <formula>NOT(ISERROR(SEARCH("MEDIO",O33)))</formula>
    </cfRule>
    <cfRule type="containsText" dxfId="310" priority="305" operator="containsText" text="BAJO">
      <formula>NOT(ISERROR(SEARCH("BAJO",O33)))</formula>
    </cfRule>
  </conditionalFormatting>
  <conditionalFormatting sqref="M33:M39">
    <cfRule type="containsText" dxfId="309" priority="311" operator="containsText" text="MUY BAJO">
      <formula>NOT(ISERROR(SEARCH("MUY BAJO",M33)))</formula>
    </cfRule>
    <cfRule type="containsText" dxfId="308" priority="312" operator="containsText" text="MUY ALTO">
      <formula>NOT(ISERROR(SEARCH("MUY ALTO",M33)))</formula>
    </cfRule>
    <cfRule type="containsText" dxfId="307" priority="313" operator="containsText" text="ALTO">
      <formula>NOT(ISERROR(SEARCH("ALTO",M33)))</formula>
    </cfRule>
    <cfRule type="containsText" dxfId="306" priority="314" operator="containsText" text="MEDIO">
      <formula>NOT(ISERROR(SEARCH("MEDIO",M33)))</formula>
    </cfRule>
    <cfRule type="containsText" dxfId="305" priority="315" operator="containsText" text="BAJO">
      <formula>NOT(ISERROR(SEARCH("BAJO",M33)))</formula>
    </cfRule>
  </conditionalFormatting>
  <conditionalFormatting sqref="K33:K39">
    <cfRule type="containsText" dxfId="304" priority="306" operator="containsText" text="MUY BAJO">
      <formula>NOT(ISERROR(SEARCH("MUY BAJO",K33)))</formula>
    </cfRule>
    <cfRule type="containsText" dxfId="303" priority="307" operator="containsText" text="MUY ALTO">
      <formula>NOT(ISERROR(SEARCH("MUY ALTO",K33)))</formula>
    </cfRule>
    <cfRule type="containsText" dxfId="302" priority="308" operator="containsText" text="ALTO">
      <formula>NOT(ISERROR(SEARCH("ALTO",K33)))</formula>
    </cfRule>
    <cfRule type="containsText" dxfId="301" priority="309" operator="containsText" text="MEDIO">
      <formula>NOT(ISERROR(SEARCH("MEDIO",K33)))</formula>
    </cfRule>
    <cfRule type="containsText" dxfId="300" priority="310" operator="containsText" text="BAJO">
      <formula>NOT(ISERROR(SEARCH("BAJO",K33)))</formula>
    </cfRule>
  </conditionalFormatting>
  <conditionalFormatting sqref="O41:O53">
    <cfRule type="containsText" dxfId="299" priority="286" operator="containsText" text="MUY BAJO">
      <formula>NOT(ISERROR(SEARCH("MUY BAJO",O41)))</formula>
    </cfRule>
    <cfRule type="containsText" dxfId="298" priority="287" operator="containsText" text="MUY ALTO">
      <formula>NOT(ISERROR(SEARCH("MUY ALTO",O41)))</formula>
    </cfRule>
    <cfRule type="containsText" dxfId="297" priority="288" operator="containsText" text="ALTO">
      <formula>NOT(ISERROR(SEARCH("ALTO",O41)))</formula>
    </cfRule>
    <cfRule type="containsText" dxfId="296" priority="289" operator="containsText" text="MEDIO">
      <formula>NOT(ISERROR(SEARCH("MEDIO",O41)))</formula>
    </cfRule>
    <cfRule type="containsText" dxfId="295" priority="290" operator="containsText" text="BAJO">
      <formula>NOT(ISERROR(SEARCH("BAJO",O41)))</formula>
    </cfRule>
  </conditionalFormatting>
  <conditionalFormatting sqref="M41:M53">
    <cfRule type="containsText" dxfId="294" priority="296" operator="containsText" text="MUY BAJO">
      <formula>NOT(ISERROR(SEARCH("MUY BAJO",M41)))</formula>
    </cfRule>
    <cfRule type="containsText" dxfId="293" priority="297" operator="containsText" text="MUY ALTO">
      <formula>NOT(ISERROR(SEARCH("MUY ALTO",M41)))</formula>
    </cfRule>
    <cfRule type="containsText" dxfId="292" priority="298" operator="containsText" text="ALTO">
      <formula>NOT(ISERROR(SEARCH("ALTO",M41)))</formula>
    </cfRule>
    <cfRule type="containsText" dxfId="291" priority="299" operator="containsText" text="MEDIO">
      <formula>NOT(ISERROR(SEARCH("MEDIO",M41)))</formula>
    </cfRule>
    <cfRule type="containsText" dxfId="290" priority="300" operator="containsText" text="BAJO">
      <formula>NOT(ISERROR(SEARCH("BAJO",M41)))</formula>
    </cfRule>
  </conditionalFormatting>
  <conditionalFormatting sqref="K41:K53">
    <cfRule type="containsText" dxfId="289" priority="291" operator="containsText" text="MUY BAJO">
      <formula>NOT(ISERROR(SEARCH("MUY BAJO",K41)))</formula>
    </cfRule>
    <cfRule type="containsText" dxfId="288" priority="292" operator="containsText" text="MUY ALTO">
      <formula>NOT(ISERROR(SEARCH("MUY ALTO",K41)))</formula>
    </cfRule>
    <cfRule type="containsText" dxfId="287" priority="293" operator="containsText" text="ALTO">
      <formula>NOT(ISERROR(SEARCH("ALTO",K41)))</formula>
    </cfRule>
    <cfRule type="containsText" dxfId="286" priority="294" operator="containsText" text="MEDIO">
      <formula>NOT(ISERROR(SEARCH("MEDIO",K41)))</formula>
    </cfRule>
    <cfRule type="containsText" dxfId="285" priority="295" operator="containsText" text="BAJO">
      <formula>NOT(ISERROR(SEARCH("BAJO",K41)))</formula>
    </cfRule>
  </conditionalFormatting>
  <conditionalFormatting sqref="O55:O56">
    <cfRule type="containsText" dxfId="284" priority="271" operator="containsText" text="MUY BAJO">
      <formula>NOT(ISERROR(SEARCH("MUY BAJO",O55)))</formula>
    </cfRule>
    <cfRule type="containsText" dxfId="283" priority="272" operator="containsText" text="MUY ALTO">
      <formula>NOT(ISERROR(SEARCH("MUY ALTO",O55)))</formula>
    </cfRule>
    <cfRule type="containsText" dxfId="282" priority="273" operator="containsText" text="ALTO">
      <formula>NOT(ISERROR(SEARCH("ALTO",O55)))</formula>
    </cfRule>
    <cfRule type="containsText" dxfId="281" priority="274" operator="containsText" text="MEDIO">
      <formula>NOT(ISERROR(SEARCH("MEDIO",O55)))</formula>
    </cfRule>
    <cfRule type="containsText" dxfId="280" priority="275" operator="containsText" text="BAJO">
      <formula>NOT(ISERROR(SEARCH("BAJO",O55)))</formula>
    </cfRule>
  </conditionalFormatting>
  <conditionalFormatting sqref="M55:M56">
    <cfRule type="containsText" dxfId="279" priority="281" operator="containsText" text="MUY BAJO">
      <formula>NOT(ISERROR(SEARCH("MUY BAJO",M55)))</formula>
    </cfRule>
    <cfRule type="containsText" dxfId="278" priority="282" operator="containsText" text="MUY ALTO">
      <formula>NOT(ISERROR(SEARCH("MUY ALTO",M55)))</formula>
    </cfRule>
    <cfRule type="containsText" dxfId="277" priority="283" operator="containsText" text="ALTO">
      <formula>NOT(ISERROR(SEARCH("ALTO",M55)))</formula>
    </cfRule>
    <cfRule type="containsText" dxfId="276" priority="284" operator="containsText" text="MEDIO">
      <formula>NOT(ISERROR(SEARCH("MEDIO",M55)))</formula>
    </cfRule>
    <cfRule type="containsText" dxfId="275" priority="285" operator="containsText" text="BAJO">
      <formula>NOT(ISERROR(SEARCH("BAJO",M55)))</formula>
    </cfRule>
  </conditionalFormatting>
  <conditionalFormatting sqref="K55:K56">
    <cfRule type="containsText" dxfId="274" priority="276" operator="containsText" text="MUY BAJO">
      <formula>NOT(ISERROR(SEARCH("MUY BAJO",K55)))</formula>
    </cfRule>
    <cfRule type="containsText" dxfId="273" priority="277" operator="containsText" text="MUY ALTO">
      <formula>NOT(ISERROR(SEARCH("MUY ALTO",K55)))</formula>
    </cfRule>
    <cfRule type="containsText" dxfId="272" priority="278" operator="containsText" text="ALTO">
      <formula>NOT(ISERROR(SEARCH("ALTO",K55)))</formula>
    </cfRule>
    <cfRule type="containsText" dxfId="271" priority="279" operator="containsText" text="MEDIO">
      <formula>NOT(ISERROR(SEARCH("MEDIO",K55)))</formula>
    </cfRule>
    <cfRule type="containsText" dxfId="270" priority="280" operator="containsText" text="BAJO">
      <formula>NOT(ISERROR(SEARCH("BAJO",K55)))</formula>
    </cfRule>
  </conditionalFormatting>
  <conditionalFormatting sqref="O58">
    <cfRule type="containsText" dxfId="269" priority="256" operator="containsText" text="MUY BAJO">
      <formula>NOT(ISERROR(SEARCH("MUY BAJO",O58)))</formula>
    </cfRule>
    <cfRule type="containsText" dxfId="268" priority="257" operator="containsText" text="MUY ALTO">
      <formula>NOT(ISERROR(SEARCH("MUY ALTO",O58)))</formula>
    </cfRule>
    <cfRule type="containsText" dxfId="267" priority="258" operator="containsText" text="ALTO">
      <formula>NOT(ISERROR(SEARCH("ALTO",O58)))</formula>
    </cfRule>
    <cfRule type="containsText" dxfId="266" priority="259" operator="containsText" text="MEDIO">
      <formula>NOT(ISERROR(SEARCH("MEDIO",O58)))</formula>
    </cfRule>
    <cfRule type="containsText" dxfId="265" priority="260" operator="containsText" text="BAJO">
      <formula>NOT(ISERROR(SEARCH("BAJO",O58)))</formula>
    </cfRule>
  </conditionalFormatting>
  <conditionalFormatting sqref="M58">
    <cfRule type="containsText" dxfId="264" priority="266" operator="containsText" text="MUY BAJO">
      <formula>NOT(ISERROR(SEARCH("MUY BAJO",M58)))</formula>
    </cfRule>
    <cfRule type="containsText" dxfId="263" priority="267" operator="containsText" text="MUY ALTO">
      <formula>NOT(ISERROR(SEARCH("MUY ALTO",M58)))</formula>
    </cfRule>
    <cfRule type="containsText" dxfId="262" priority="268" operator="containsText" text="ALTO">
      <formula>NOT(ISERROR(SEARCH("ALTO",M58)))</formula>
    </cfRule>
    <cfRule type="containsText" dxfId="261" priority="269" operator="containsText" text="MEDIO">
      <formula>NOT(ISERROR(SEARCH("MEDIO",M58)))</formula>
    </cfRule>
    <cfRule type="containsText" dxfId="260" priority="270" operator="containsText" text="BAJO">
      <formula>NOT(ISERROR(SEARCH("BAJO",M58)))</formula>
    </cfRule>
  </conditionalFormatting>
  <conditionalFormatting sqref="K58">
    <cfRule type="containsText" dxfId="259" priority="261" operator="containsText" text="MUY BAJO">
      <formula>NOT(ISERROR(SEARCH("MUY BAJO",K58)))</formula>
    </cfRule>
    <cfRule type="containsText" dxfId="258" priority="262" operator="containsText" text="MUY ALTO">
      <formula>NOT(ISERROR(SEARCH("MUY ALTO",K58)))</formula>
    </cfRule>
    <cfRule type="containsText" dxfId="257" priority="263" operator="containsText" text="ALTO">
      <formula>NOT(ISERROR(SEARCH("ALTO",K58)))</formula>
    </cfRule>
    <cfRule type="containsText" dxfId="256" priority="264" operator="containsText" text="MEDIO">
      <formula>NOT(ISERROR(SEARCH("MEDIO",K58)))</formula>
    </cfRule>
    <cfRule type="containsText" dxfId="255" priority="265" operator="containsText" text="BAJO">
      <formula>NOT(ISERROR(SEARCH("BAJO",K58)))</formula>
    </cfRule>
  </conditionalFormatting>
  <conditionalFormatting sqref="O60:O62">
    <cfRule type="containsText" dxfId="254" priority="241" operator="containsText" text="MUY BAJO">
      <formula>NOT(ISERROR(SEARCH("MUY BAJO",O60)))</formula>
    </cfRule>
    <cfRule type="containsText" dxfId="253" priority="242" operator="containsText" text="MUY ALTO">
      <formula>NOT(ISERROR(SEARCH("MUY ALTO",O60)))</formula>
    </cfRule>
    <cfRule type="containsText" dxfId="252" priority="243" operator="containsText" text="ALTO">
      <formula>NOT(ISERROR(SEARCH("ALTO",O60)))</formula>
    </cfRule>
    <cfRule type="containsText" dxfId="251" priority="244" operator="containsText" text="MEDIO">
      <formula>NOT(ISERROR(SEARCH("MEDIO",O60)))</formula>
    </cfRule>
    <cfRule type="containsText" dxfId="250" priority="245" operator="containsText" text="BAJO">
      <formula>NOT(ISERROR(SEARCH("BAJO",O60)))</formula>
    </cfRule>
  </conditionalFormatting>
  <conditionalFormatting sqref="M60:M62">
    <cfRule type="containsText" dxfId="249" priority="251" operator="containsText" text="MUY BAJO">
      <formula>NOT(ISERROR(SEARCH("MUY BAJO",M60)))</formula>
    </cfRule>
    <cfRule type="containsText" dxfId="248" priority="252" operator="containsText" text="MUY ALTO">
      <formula>NOT(ISERROR(SEARCH("MUY ALTO",M60)))</formula>
    </cfRule>
    <cfRule type="containsText" dxfId="247" priority="253" operator="containsText" text="ALTO">
      <formula>NOT(ISERROR(SEARCH("ALTO",M60)))</formula>
    </cfRule>
    <cfRule type="containsText" dxfId="246" priority="254" operator="containsText" text="MEDIO">
      <formula>NOT(ISERROR(SEARCH("MEDIO",M60)))</formula>
    </cfRule>
    <cfRule type="containsText" dxfId="245" priority="255" operator="containsText" text="BAJO">
      <formula>NOT(ISERROR(SEARCH("BAJO",M60)))</formula>
    </cfRule>
  </conditionalFormatting>
  <conditionalFormatting sqref="K60:K62">
    <cfRule type="containsText" dxfId="244" priority="246" operator="containsText" text="MUY BAJO">
      <formula>NOT(ISERROR(SEARCH("MUY BAJO",K60)))</formula>
    </cfRule>
    <cfRule type="containsText" dxfId="243" priority="247" operator="containsText" text="MUY ALTO">
      <formula>NOT(ISERROR(SEARCH("MUY ALTO",K60)))</formula>
    </cfRule>
    <cfRule type="containsText" dxfId="242" priority="248" operator="containsText" text="ALTO">
      <formula>NOT(ISERROR(SEARCH("ALTO",K60)))</formula>
    </cfRule>
    <cfRule type="containsText" dxfId="241" priority="249" operator="containsText" text="MEDIO">
      <formula>NOT(ISERROR(SEARCH("MEDIO",K60)))</formula>
    </cfRule>
    <cfRule type="containsText" dxfId="240" priority="250" operator="containsText" text="BAJO">
      <formula>NOT(ISERROR(SEARCH("BAJO",K60)))</formula>
    </cfRule>
  </conditionalFormatting>
  <conditionalFormatting sqref="O65:O68">
    <cfRule type="containsText" dxfId="239" priority="226" operator="containsText" text="MUY BAJO">
      <formula>NOT(ISERROR(SEARCH("MUY BAJO",O65)))</formula>
    </cfRule>
    <cfRule type="containsText" dxfId="238" priority="227" operator="containsText" text="MUY ALTO">
      <formula>NOT(ISERROR(SEARCH("MUY ALTO",O65)))</formula>
    </cfRule>
    <cfRule type="containsText" dxfId="237" priority="228" operator="containsText" text="ALTO">
      <formula>NOT(ISERROR(SEARCH("ALTO",O65)))</formula>
    </cfRule>
    <cfRule type="containsText" dxfId="236" priority="229" operator="containsText" text="MEDIO">
      <formula>NOT(ISERROR(SEARCH("MEDIO",O65)))</formula>
    </cfRule>
    <cfRule type="containsText" dxfId="235" priority="230" operator="containsText" text="BAJO">
      <formula>NOT(ISERROR(SEARCH("BAJO",O65)))</formula>
    </cfRule>
  </conditionalFormatting>
  <conditionalFormatting sqref="M65:M68">
    <cfRule type="containsText" dxfId="234" priority="236" operator="containsText" text="MUY BAJO">
      <formula>NOT(ISERROR(SEARCH("MUY BAJO",M65)))</formula>
    </cfRule>
    <cfRule type="containsText" dxfId="233" priority="237" operator="containsText" text="MUY ALTO">
      <formula>NOT(ISERROR(SEARCH("MUY ALTO",M65)))</formula>
    </cfRule>
    <cfRule type="containsText" dxfId="232" priority="238" operator="containsText" text="ALTO">
      <formula>NOT(ISERROR(SEARCH("ALTO",M65)))</formula>
    </cfRule>
    <cfRule type="containsText" dxfId="231" priority="239" operator="containsText" text="MEDIO">
      <formula>NOT(ISERROR(SEARCH("MEDIO",M65)))</formula>
    </cfRule>
    <cfRule type="containsText" dxfId="230" priority="240" operator="containsText" text="BAJO">
      <formula>NOT(ISERROR(SEARCH("BAJO",M65)))</formula>
    </cfRule>
  </conditionalFormatting>
  <conditionalFormatting sqref="K65:K68">
    <cfRule type="containsText" dxfId="229" priority="231" operator="containsText" text="MUY BAJO">
      <formula>NOT(ISERROR(SEARCH("MUY BAJO",K65)))</formula>
    </cfRule>
    <cfRule type="containsText" dxfId="228" priority="232" operator="containsText" text="MUY ALTO">
      <formula>NOT(ISERROR(SEARCH("MUY ALTO",K65)))</formula>
    </cfRule>
    <cfRule type="containsText" dxfId="227" priority="233" operator="containsText" text="ALTO">
      <formula>NOT(ISERROR(SEARCH("ALTO",K65)))</formula>
    </cfRule>
    <cfRule type="containsText" dxfId="226" priority="234" operator="containsText" text="MEDIO">
      <formula>NOT(ISERROR(SEARCH("MEDIO",K65)))</formula>
    </cfRule>
    <cfRule type="containsText" dxfId="225" priority="235" operator="containsText" text="BAJO">
      <formula>NOT(ISERROR(SEARCH("BAJO",K65)))</formula>
    </cfRule>
  </conditionalFormatting>
  <conditionalFormatting sqref="O70:O90">
    <cfRule type="containsText" dxfId="224" priority="211" operator="containsText" text="MUY BAJO">
      <formula>NOT(ISERROR(SEARCH("MUY BAJO",O70)))</formula>
    </cfRule>
    <cfRule type="containsText" dxfId="223" priority="212" operator="containsText" text="MUY ALTO">
      <formula>NOT(ISERROR(SEARCH("MUY ALTO",O70)))</formula>
    </cfRule>
    <cfRule type="containsText" dxfId="222" priority="213" operator="containsText" text="ALTO">
      <formula>NOT(ISERROR(SEARCH("ALTO",O70)))</formula>
    </cfRule>
    <cfRule type="containsText" dxfId="221" priority="214" operator="containsText" text="MEDIO">
      <formula>NOT(ISERROR(SEARCH("MEDIO",O70)))</formula>
    </cfRule>
    <cfRule type="containsText" dxfId="220" priority="215" operator="containsText" text="BAJO">
      <formula>NOT(ISERROR(SEARCH("BAJO",O70)))</formula>
    </cfRule>
  </conditionalFormatting>
  <conditionalFormatting sqref="M70:M90">
    <cfRule type="containsText" dxfId="219" priority="221" operator="containsText" text="MUY BAJO">
      <formula>NOT(ISERROR(SEARCH("MUY BAJO",M70)))</formula>
    </cfRule>
    <cfRule type="containsText" dxfId="218" priority="222" operator="containsText" text="MUY ALTO">
      <formula>NOT(ISERROR(SEARCH("MUY ALTO",M70)))</formula>
    </cfRule>
    <cfRule type="containsText" dxfId="217" priority="223" operator="containsText" text="ALTO">
      <formula>NOT(ISERROR(SEARCH("ALTO",M70)))</formula>
    </cfRule>
    <cfRule type="containsText" dxfId="216" priority="224" operator="containsText" text="MEDIO">
      <formula>NOT(ISERROR(SEARCH("MEDIO",M70)))</formula>
    </cfRule>
    <cfRule type="containsText" dxfId="215" priority="225" operator="containsText" text="BAJO">
      <formula>NOT(ISERROR(SEARCH("BAJO",M70)))</formula>
    </cfRule>
  </conditionalFormatting>
  <conditionalFormatting sqref="K70:K90">
    <cfRule type="containsText" dxfId="214" priority="216" operator="containsText" text="MUY BAJO">
      <formula>NOT(ISERROR(SEARCH("MUY BAJO",K70)))</formula>
    </cfRule>
    <cfRule type="containsText" dxfId="213" priority="217" operator="containsText" text="MUY ALTO">
      <formula>NOT(ISERROR(SEARCH("MUY ALTO",K70)))</formula>
    </cfRule>
    <cfRule type="containsText" dxfId="212" priority="218" operator="containsText" text="ALTO">
      <formula>NOT(ISERROR(SEARCH("ALTO",K70)))</formula>
    </cfRule>
    <cfRule type="containsText" dxfId="211" priority="219" operator="containsText" text="MEDIO">
      <formula>NOT(ISERROR(SEARCH("MEDIO",K70)))</formula>
    </cfRule>
    <cfRule type="containsText" dxfId="210" priority="220" operator="containsText" text="BAJO">
      <formula>NOT(ISERROR(SEARCH("BAJO",K70)))</formula>
    </cfRule>
  </conditionalFormatting>
  <conditionalFormatting sqref="O92:O105">
    <cfRule type="containsText" dxfId="209" priority="196" operator="containsText" text="MUY BAJO">
      <formula>NOT(ISERROR(SEARCH("MUY BAJO",O92)))</formula>
    </cfRule>
    <cfRule type="containsText" dxfId="208" priority="197" operator="containsText" text="MUY ALTO">
      <formula>NOT(ISERROR(SEARCH("MUY ALTO",O92)))</formula>
    </cfRule>
    <cfRule type="containsText" dxfId="207" priority="198" operator="containsText" text="ALTO">
      <formula>NOT(ISERROR(SEARCH("ALTO",O92)))</formula>
    </cfRule>
    <cfRule type="containsText" dxfId="206" priority="199" operator="containsText" text="MEDIO">
      <formula>NOT(ISERROR(SEARCH("MEDIO",O92)))</formula>
    </cfRule>
    <cfRule type="containsText" dxfId="205" priority="200" operator="containsText" text="BAJO">
      <formula>NOT(ISERROR(SEARCH("BAJO",O92)))</formula>
    </cfRule>
  </conditionalFormatting>
  <conditionalFormatting sqref="M92:M105">
    <cfRule type="containsText" dxfId="204" priority="206" operator="containsText" text="MUY BAJO">
      <formula>NOT(ISERROR(SEARCH("MUY BAJO",M92)))</formula>
    </cfRule>
    <cfRule type="containsText" dxfId="203" priority="207" operator="containsText" text="MUY ALTO">
      <formula>NOT(ISERROR(SEARCH("MUY ALTO",M92)))</formula>
    </cfRule>
    <cfRule type="containsText" dxfId="202" priority="208" operator="containsText" text="ALTO">
      <formula>NOT(ISERROR(SEARCH("ALTO",M92)))</formula>
    </cfRule>
    <cfRule type="containsText" dxfId="201" priority="209" operator="containsText" text="MEDIO">
      <formula>NOT(ISERROR(SEARCH("MEDIO",M92)))</formula>
    </cfRule>
    <cfRule type="containsText" dxfId="200" priority="210" operator="containsText" text="BAJO">
      <formula>NOT(ISERROR(SEARCH("BAJO",M92)))</formula>
    </cfRule>
  </conditionalFormatting>
  <conditionalFormatting sqref="K92:K105">
    <cfRule type="containsText" dxfId="199" priority="201" operator="containsText" text="MUY BAJO">
      <formula>NOT(ISERROR(SEARCH("MUY BAJO",K92)))</formula>
    </cfRule>
    <cfRule type="containsText" dxfId="198" priority="202" operator="containsText" text="MUY ALTO">
      <formula>NOT(ISERROR(SEARCH("MUY ALTO",K92)))</formula>
    </cfRule>
    <cfRule type="containsText" dxfId="197" priority="203" operator="containsText" text="ALTO">
      <formula>NOT(ISERROR(SEARCH("ALTO",K92)))</formula>
    </cfRule>
    <cfRule type="containsText" dxfId="196" priority="204" operator="containsText" text="MEDIO">
      <formula>NOT(ISERROR(SEARCH("MEDIO",K92)))</formula>
    </cfRule>
    <cfRule type="containsText" dxfId="195" priority="205" operator="containsText" text="BAJO">
      <formula>NOT(ISERROR(SEARCH("BAJO",K92)))</formula>
    </cfRule>
  </conditionalFormatting>
  <conditionalFormatting sqref="O107:O113">
    <cfRule type="containsText" dxfId="194" priority="181" operator="containsText" text="MUY BAJO">
      <formula>NOT(ISERROR(SEARCH("MUY BAJO",O107)))</formula>
    </cfRule>
    <cfRule type="containsText" dxfId="193" priority="182" operator="containsText" text="MUY ALTO">
      <formula>NOT(ISERROR(SEARCH("MUY ALTO",O107)))</formula>
    </cfRule>
    <cfRule type="containsText" dxfId="192" priority="183" operator="containsText" text="ALTO">
      <formula>NOT(ISERROR(SEARCH("ALTO",O107)))</formula>
    </cfRule>
    <cfRule type="containsText" dxfId="191" priority="184" operator="containsText" text="MEDIO">
      <formula>NOT(ISERROR(SEARCH("MEDIO",O107)))</formula>
    </cfRule>
    <cfRule type="containsText" dxfId="190" priority="185" operator="containsText" text="BAJO">
      <formula>NOT(ISERROR(SEARCH("BAJO",O107)))</formula>
    </cfRule>
  </conditionalFormatting>
  <conditionalFormatting sqref="M107:M113">
    <cfRule type="containsText" dxfId="189" priority="191" operator="containsText" text="MUY BAJO">
      <formula>NOT(ISERROR(SEARCH("MUY BAJO",M107)))</formula>
    </cfRule>
    <cfRule type="containsText" dxfId="188" priority="192" operator="containsText" text="MUY ALTO">
      <formula>NOT(ISERROR(SEARCH("MUY ALTO",M107)))</formula>
    </cfRule>
    <cfRule type="containsText" dxfId="187" priority="193" operator="containsText" text="ALTO">
      <formula>NOT(ISERROR(SEARCH("ALTO",M107)))</formula>
    </cfRule>
    <cfRule type="containsText" dxfId="186" priority="194" operator="containsText" text="MEDIO">
      <formula>NOT(ISERROR(SEARCH("MEDIO",M107)))</formula>
    </cfRule>
    <cfRule type="containsText" dxfId="185" priority="195" operator="containsText" text="BAJO">
      <formula>NOT(ISERROR(SEARCH("BAJO",M107)))</formula>
    </cfRule>
  </conditionalFormatting>
  <conditionalFormatting sqref="K107:K113">
    <cfRule type="containsText" dxfId="184" priority="186" operator="containsText" text="MUY BAJO">
      <formula>NOT(ISERROR(SEARCH("MUY BAJO",K107)))</formula>
    </cfRule>
    <cfRule type="containsText" dxfId="183" priority="187" operator="containsText" text="MUY ALTO">
      <formula>NOT(ISERROR(SEARCH("MUY ALTO",K107)))</formula>
    </cfRule>
    <cfRule type="containsText" dxfId="182" priority="188" operator="containsText" text="ALTO">
      <formula>NOT(ISERROR(SEARCH("ALTO",K107)))</formula>
    </cfRule>
    <cfRule type="containsText" dxfId="181" priority="189" operator="containsText" text="MEDIO">
      <formula>NOT(ISERROR(SEARCH("MEDIO",K107)))</formula>
    </cfRule>
    <cfRule type="containsText" dxfId="180" priority="190" operator="containsText" text="BAJO">
      <formula>NOT(ISERROR(SEARCH("BAJO",K107)))</formula>
    </cfRule>
  </conditionalFormatting>
  <conditionalFormatting sqref="O115:O118">
    <cfRule type="containsText" dxfId="179" priority="166" operator="containsText" text="MUY BAJO">
      <formula>NOT(ISERROR(SEARCH("MUY BAJO",O115)))</formula>
    </cfRule>
    <cfRule type="containsText" dxfId="178" priority="167" operator="containsText" text="MUY ALTO">
      <formula>NOT(ISERROR(SEARCH("MUY ALTO",O115)))</formula>
    </cfRule>
    <cfRule type="containsText" dxfId="177" priority="168" operator="containsText" text="ALTO">
      <formula>NOT(ISERROR(SEARCH("ALTO",O115)))</formula>
    </cfRule>
    <cfRule type="containsText" dxfId="176" priority="169" operator="containsText" text="MEDIO">
      <formula>NOT(ISERROR(SEARCH("MEDIO",O115)))</formula>
    </cfRule>
    <cfRule type="containsText" dxfId="175" priority="170" operator="containsText" text="BAJO">
      <formula>NOT(ISERROR(SEARCH("BAJO",O115)))</formula>
    </cfRule>
  </conditionalFormatting>
  <conditionalFormatting sqref="M115:M118">
    <cfRule type="containsText" dxfId="174" priority="176" operator="containsText" text="MUY BAJO">
      <formula>NOT(ISERROR(SEARCH("MUY BAJO",M115)))</formula>
    </cfRule>
    <cfRule type="containsText" dxfId="173" priority="177" operator="containsText" text="MUY ALTO">
      <formula>NOT(ISERROR(SEARCH("MUY ALTO",M115)))</formula>
    </cfRule>
    <cfRule type="containsText" dxfId="172" priority="178" operator="containsText" text="ALTO">
      <formula>NOT(ISERROR(SEARCH("ALTO",M115)))</formula>
    </cfRule>
    <cfRule type="containsText" dxfId="171" priority="179" operator="containsText" text="MEDIO">
      <formula>NOT(ISERROR(SEARCH("MEDIO",M115)))</formula>
    </cfRule>
    <cfRule type="containsText" dxfId="170" priority="180" operator="containsText" text="BAJO">
      <formula>NOT(ISERROR(SEARCH("BAJO",M115)))</formula>
    </cfRule>
  </conditionalFormatting>
  <conditionalFormatting sqref="K115:K118">
    <cfRule type="containsText" dxfId="169" priority="171" operator="containsText" text="MUY BAJO">
      <formula>NOT(ISERROR(SEARCH("MUY BAJO",K115)))</formula>
    </cfRule>
    <cfRule type="containsText" dxfId="168" priority="172" operator="containsText" text="MUY ALTO">
      <formula>NOT(ISERROR(SEARCH("MUY ALTO",K115)))</formula>
    </cfRule>
    <cfRule type="containsText" dxfId="167" priority="173" operator="containsText" text="ALTO">
      <formula>NOT(ISERROR(SEARCH("ALTO",K115)))</formula>
    </cfRule>
    <cfRule type="containsText" dxfId="166" priority="174" operator="containsText" text="MEDIO">
      <formula>NOT(ISERROR(SEARCH("MEDIO",K115)))</formula>
    </cfRule>
    <cfRule type="containsText" dxfId="165" priority="175" operator="containsText" text="BAJO">
      <formula>NOT(ISERROR(SEARCH("BAJO",K115)))</formula>
    </cfRule>
  </conditionalFormatting>
  <conditionalFormatting sqref="O120">
    <cfRule type="containsText" dxfId="164" priority="151" operator="containsText" text="MUY BAJO">
      <formula>NOT(ISERROR(SEARCH("MUY BAJO",O120)))</formula>
    </cfRule>
    <cfRule type="containsText" dxfId="163" priority="152" operator="containsText" text="MUY ALTO">
      <formula>NOT(ISERROR(SEARCH("MUY ALTO",O120)))</formula>
    </cfRule>
    <cfRule type="containsText" dxfId="162" priority="153" operator="containsText" text="ALTO">
      <formula>NOT(ISERROR(SEARCH("ALTO",O120)))</formula>
    </cfRule>
    <cfRule type="containsText" dxfId="161" priority="154" operator="containsText" text="MEDIO">
      <formula>NOT(ISERROR(SEARCH("MEDIO",O120)))</formula>
    </cfRule>
    <cfRule type="containsText" dxfId="160" priority="155" operator="containsText" text="BAJO">
      <formula>NOT(ISERROR(SEARCH("BAJO",O120)))</formula>
    </cfRule>
  </conditionalFormatting>
  <conditionalFormatting sqref="M120">
    <cfRule type="containsText" dxfId="159" priority="161" operator="containsText" text="MUY BAJO">
      <formula>NOT(ISERROR(SEARCH("MUY BAJO",M120)))</formula>
    </cfRule>
    <cfRule type="containsText" dxfId="158" priority="162" operator="containsText" text="MUY ALTO">
      <formula>NOT(ISERROR(SEARCH("MUY ALTO",M120)))</formula>
    </cfRule>
    <cfRule type="containsText" dxfId="157" priority="163" operator="containsText" text="ALTO">
      <formula>NOT(ISERROR(SEARCH("ALTO",M120)))</formula>
    </cfRule>
    <cfRule type="containsText" dxfId="156" priority="164" operator="containsText" text="MEDIO">
      <formula>NOT(ISERROR(SEARCH("MEDIO",M120)))</formula>
    </cfRule>
    <cfRule type="containsText" dxfId="155" priority="165" operator="containsText" text="BAJO">
      <formula>NOT(ISERROR(SEARCH("BAJO",M120)))</formula>
    </cfRule>
  </conditionalFormatting>
  <conditionalFormatting sqref="K120">
    <cfRule type="containsText" dxfId="154" priority="156" operator="containsText" text="MUY BAJO">
      <formula>NOT(ISERROR(SEARCH("MUY BAJO",K120)))</formula>
    </cfRule>
    <cfRule type="containsText" dxfId="153" priority="157" operator="containsText" text="MUY ALTO">
      <formula>NOT(ISERROR(SEARCH("MUY ALTO",K120)))</formula>
    </cfRule>
    <cfRule type="containsText" dxfId="152" priority="158" operator="containsText" text="ALTO">
      <formula>NOT(ISERROR(SEARCH("ALTO",K120)))</formula>
    </cfRule>
    <cfRule type="containsText" dxfId="151" priority="159" operator="containsText" text="MEDIO">
      <formula>NOT(ISERROR(SEARCH("MEDIO",K120)))</formula>
    </cfRule>
    <cfRule type="containsText" dxfId="150" priority="160" operator="containsText" text="BAJO">
      <formula>NOT(ISERROR(SEARCH("BAJO",K120)))</formula>
    </cfRule>
  </conditionalFormatting>
  <conditionalFormatting sqref="O123:O129">
    <cfRule type="containsText" dxfId="149" priority="136" operator="containsText" text="MUY BAJO">
      <formula>NOT(ISERROR(SEARCH("MUY BAJO",O123)))</formula>
    </cfRule>
    <cfRule type="containsText" dxfId="148" priority="137" operator="containsText" text="MUY ALTO">
      <formula>NOT(ISERROR(SEARCH("MUY ALTO",O123)))</formula>
    </cfRule>
    <cfRule type="containsText" dxfId="147" priority="138" operator="containsText" text="ALTO">
      <formula>NOT(ISERROR(SEARCH("ALTO",O123)))</formula>
    </cfRule>
    <cfRule type="containsText" dxfId="146" priority="139" operator="containsText" text="MEDIO">
      <formula>NOT(ISERROR(SEARCH("MEDIO",O123)))</formula>
    </cfRule>
    <cfRule type="containsText" dxfId="145" priority="140" operator="containsText" text="BAJO">
      <formula>NOT(ISERROR(SEARCH("BAJO",O123)))</formula>
    </cfRule>
  </conditionalFormatting>
  <conditionalFormatting sqref="M123:M129">
    <cfRule type="containsText" dxfId="144" priority="146" operator="containsText" text="MUY BAJO">
      <formula>NOT(ISERROR(SEARCH("MUY BAJO",M123)))</formula>
    </cfRule>
    <cfRule type="containsText" dxfId="143" priority="147" operator="containsText" text="MUY ALTO">
      <formula>NOT(ISERROR(SEARCH("MUY ALTO",M123)))</formula>
    </cfRule>
    <cfRule type="containsText" dxfId="142" priority="148" operator="containsText" text="ALTO">
      <formula>NOT(ISERROR(SEARCH("ALTO",M123)))</formula>
    </cfRule>
    <cfRule type="containsText" dxfId="141" priority="149" operator="containsText" text="MEDIO">
      <formula>NOT(ISERROR(SEARCH("MEDIO",M123)))</formula>
    </cfRule>
    <cfRule type="containsText" dxfId="140" priority="150" operator="containsText" text="BAJO">
      <formula>NOT(ISERROR(SEARCH("BAJO",M123)))</formula>
    </cfRule>
  </conditionalFormatting>
  <conditionalFormatting sqref="K123:K129">
    <cfRule type="containsText" dxfId="139" priority="141" operator="containsText" text="MUY BAJO">
      <formula>NOT(ISERROR(SEARCH("MUY BAJO",K123)))</formula>
    </cfRule>
    <cfRule type="containsText" dxfId="138" priority="142" operator="containsText" text="MUY ALTO">
      <formula>NOT(ISERROR(SEARCH("MUY ALTO",K123)))</formula>
    </cfRule>
    <cfRule type="containsText" dxfId="137" priority="143" operator="containsText" text="ALTO">
      <formula>NOT(ISERROR(SEARCH("ALTO",K123)))</formula>
    </cfRule>
    <cfRule type="containsText" dxfId="136" priority="144" operator="containsText" text="MEDIO">
      <formula>NOT(ISERROR(SEARCH("MEDIO",K123)))</formula>
    </cfRule>
    <cfRule type="containsText" dxfId="135" priority="145" operator="containsText" text="BAJO">
      <formula>NOT(ISERROR(SEARCH("BAJO",K123)))</formula>
    </cfRule>
  </conditionalFormatting>
  <conditionalFormatting sqref="O131:O133">
    <cfRule type="containsText" dxfId="134" priority="121" operator="containsText" text="MUY BAJO">
      <formula>NOT(ISERROR(SEARCH("MUY BAJO",O131)))</formula>
    </cfRule>
    <cfRule type="containsText" dxfId="133" priority="122" operator="containsText" text="MUY ALTO">
      <formula>NOT(ISERROR(SEARCH("MUY ALTO",O131)))</formula>
    </cfRule>
    <cfRule type="containsText" dxfId="132" priority="123" operator="containsText" text="ALTO">
      <formula>NOT(ISERROR(SEARCH("ALTO",O131)))</formula>
    </cfRule>
    <cfRule type="containsText" dxfId="131" priority="124" operator="containsText" text="MEDIO">
      <formula>NOT(ISERROR(SEARCH("MEDIO",O131)))</formula>
    </cfRule>
    <cfRule type="containsText" dxfId="130" priority="125" operator="containsText" text="BAJO">
      <formula>NOT(ISERROR(SEARCH("BAJO",O131)))</formula>
    </cfRule>
  </conditionalFormatting>
  <conditionalFormatting sqref="M131:M133">
    <cfRule type="containsText" dxfId="129" priority="131" operator="containsText" text="MUY BAJO">
      <formula>NOT(ISERROR(SEARCH("MUY BAJO",M131)))</formula>
    </cfRule>
    <cfRule type="containsText" dxfId="128" priority="132" operator="containsText" text="MUY ALTO">
      <formula>NOT(ISERROR(SEARCH("MUY ALTO",M131)))</formula>
    </cfRule>
    <cfRule type="containsText" dxfId="127" priority="133" operator="containsText" text="ALTO">
      <formula>NOT(ISERROR(SEARCH("ALTO",M131)))</formula>
    </cfRule>
    <cfRule type="containsText" dxfId="126" priority="134" operator="containsText" text="MEDIO">
      <formula>NOT(ISERROR(SEARCH("MEDIO",M131)))</formula>
    </cfRule>
    <cfRule type="containsText" dxfId="125" priority="135" operator="containsText" text="BAJO">
      <formula>NOT(ISERROR(SEARCH("BAJO",M131)))</formula>
    </cfRule>
  </conditionalFormatting>
  <conditionalFormatting sqref="K131:K133">
    <cfRule type="containsText" dxfId="124" priority="126" operator="containsText" text="MUY BAJO">
      <formula>NOT(ISERROR(SEARCH("MUY BAJO",K131)))</formula>
    </cfRule>
    <cfRule type="containsText" dxfId="123" priority="127" operator="containsText" text="MUY ALTO">
      <formula>NOT(ISERROR(SEARCH("MUY ALTO",K131)))</formula>
    </cfRule>
    <cfRule type="containsText" dxfId="122" priority="128" operator="containsText" text="ALTO">
      <formula>NOT(ISERROR(SEARCH("ALTO",K131)))</formula>
    </cfRule>
    <cfRule type="containsText" dxfId="121" priority="129" operator="containsText" text="MEDIO">
      <formula>NOT(ISERROR(SEARCH("MEDIO",K131)))</formula>
    </cfRule>
    <cfRule type="containsText" dxfId="120" priority="130" operator="containsText" text="BAJO">
      <formula>NOT(ISERROR(SEARCH("BAJO",K131)))</formula>
    </cfRule>
  </conditionalFormatting>
  <conditionalFormatting sqref="O135:O136">
    <cfRule type="containsText" dxfId="119" priority="106" operator="containsText" text="MUY BAJO">
      <formula>NOT(ISERROR(SEARCH("MUY BAJO",O135)))</formula>
    </cfRule>
    <cfRule type="containsText" dxfId="118" priority="107" operator="containsText" text="MUY ALTO">
      <formula>NOT(ISERROR(SEARCH("MUY ALTO",O135)))</formula>
    </cfRule>
    <cfRule type="containsText" dxfId="117" priority="108" operator="containsText" text="ALTO">
      <formula>NOT(ISERROR(SEARCH("ALTO",O135)))</formula>
    </cfRule>
    <cfRule type="containsText" dxfId="116" priority="109" operator="containsText" text="MEDIO">
      <formula>NOT(ISERROR(SEARCH("MEDIO",O135)))</formula>
    </cfRule>
    <cfRule type="containsText" dxfId="115" priority="110" operator="containsText" text="BAJO">
      <formula>NOT(ISERROR(SEARCH("BAJO",O135)))</formula>
    </cfRule>
  </conditionalFormatting>
  <conditionalFormatting sqref="M135:M136">
    <cfRule type="containsText" dxfId="114" priority="116" operator="containsText" text="MUY BAJO">
      <formula>NOT(ISERROR(SEARCH("MUY BAJO",M135)))</formula>
    </cfRule>
    <cfRule type="containsText" dxfId="113" priority="117" operator="containsText" text="MUY ALTO">
      <formula>NOT(ISERROR(SEARCH("MUY ALTO",M135)))</formula>
    </cfRule>
    <cfRule type="containsText" dxfId="112" priority="118" operator="containsText" text="ALTO">
      <formula>NOT(ISERROR(SEARCH("ALTO",M135)))</formula>
    </cfRule>
    <cfRule type="containsText" dxfId="111" priority="119" operator="containsText" text="MEDIO">
      <formula>NOT(ISERROR(SEARCH("MEDIO",M135)))</formula>
    </cfRule>
    <cfRule type="containsText" dxfId="110" priority="120" operator="containsText" text="BAJO">
      <formula>NOT(ISERROR(SEARCH("BAJO",M135)))</formula>
    </cfRule>
  </conditionalFormatting>
  <conditionalFormatting sqref="K135:K136">
    <cfRule type="containsText" dxfId="109" priority="111" operator="containsText" text="MUY BAJO">
      <formula>NOT(ISERROR(SEARCH("MUY BAJO",K135)))</formula>
    </cfRule>
    <cfRule type="containsText" dxfId="108" priority="112" operator="containsText" text="MUY ALTO">
      <formula>NOT(ISERROR(SEARCH("MUY ALTO",K135)))</formula>
    </cfRule>
    <cfRule type="containsText" dxfId="107" priority="113" operator="containsText" text="ALTO">
      <formula>NOT(ISERROR(SEARCH("ALTO",K135)))</formula>
    </cfRule>
    <cfRule type="containsText" dxfId="106" priority="114" operator="containsText" text="MEDIO">
      <formula>NOT(ISERROR(SEARCH("MEDIO",K135)))</formula>
    </cfRule>
    <cfRule type="containsText" dxfId="105" priority="115" operator="containsText" text="BAJO">
      <formula>NOT(ISERROR(SEARCH("BAJO",K135)))</formula>
    </cfRule>
  </conditionalFormatting>
  <conditionalFormatting sqref="O138:O140">
    <cfRule type="containsText" dxfId="104" priority="91" operator="containsText" text="MUY BAJO">
      <formula>NOT(ISERROR(SEARCH("MUY BAJO",O138)))</formula>
    </cfRule>
    <cfRule type="containsText" dxfId="103" priority="92" operator="containsText" text="MUY ALTO">
      <formula>NOT(ISERROR(SEARCH("MUY ALTO",O138)))</formula>
    </cfRule>
    <cfRule type="containsText" dxfId="102" priority="93" operator="containsText" text="ALTO">
      <formula>NOT(ISERROR(SEARCH("ALTO",O138)))</formula>
    </cfRule>
    <cfRule type="containsText" dxfId="101" priority="94" operator="containsText" text="MEDIO">
      <formula>NOT(ISERROR(SEARCH("MEDIO",O138)))</formula>
    </cfRule>
    <cfRule type="containsText" dxfId="100" priority="95" operator="containsText" text="BAJO">
      <formula>NOT(ISERROR(SEARCH("BAJO",O138)))</formula>
    </cfRule>
  </conditionalFormatting>
  <conditionalFormatting sqref="M138:M140">
    <cfRule type="containsText" dxfId="99" priority="101" operator="containsText" text="MUY BAJO">
      <formula>NOT(ISERROR(SEARCH("MUY BAJO",M138)))</formula>
    </cfRule>
    <cfRule type="containsText" dxfId="98" priority="102" operator="containsText" text="MUY ALTO">
      <formula>NOT(ISERROR(SEARCH("MUY ALTO",M138)))</formula>
    </cfRule>
    <cfRule type="containsText" dxfId="97" priority="103" operator="containsText" text="ALTO">
      <formula>NOT(ISERROR(SEARCH("ALTO",M138)))</formula>
    </cfRule>
    <cfRule type="containsText" dxfId="96" priority="104" operator="containsText" text="MEDIO">
      <formula>NOT(ISERROR(SEARCH("MEDIO",M138)))</formula>
    </cfRule>
    <cfRule type="containsText" dxfId="95" priority="105" operator="containsText" text="BAJO">
      <formula>NOT(ISERROR(SEARCH("BAJO",M138)))</formula>
    </cfRule>
  </conditionalFormatting>
  <conditionalFormatting sqref="K138:K140">
    <cfRule type="containsText" dxfId="94" priority="96" operator="containsText" text="MUY BAJO">
      <formula>NOT(ISERROR(SEARCH("MUY BAJO",K138)))</formula>
    </cfRule>
    <cfRule type="containsText" dxfId="93" priority="97" operator="containsText" text="MUY ALTO">
      <formula>NOT(ISERROR(SEARCH("MUY ALTO",K138)))</formula>
    </cfRule>
    <cfRule type="containsText" dxfId="92" priority="98" operator="containsText" text="ALTO">
      <formula>NOT(ISERROR(SEARCH("ALTO",K138)))</formula>
    </cfRule>
    <cfRule type="containsText" dxfId="91" priority="99" operator="containsText" text="MEDIO">
      <formula>NOT(ISERROR(SEARCH("MEDIO",K138)))</formula>
    </cfRule>
    <cfRule type="containsText" dxfId="90" priority="100" operator="containsText" text="BAJO">
      <formula>NOT(ISERROR(SEARCH("BAJO",K138)))</formula>
    </cfRule>
  </conditionalFormatting>
  <conditionalFormatting sqref="O142:O145">
    <cfRule type="containsText" dxfId="89" priority="76" operator="containsText" text="MUY BAJO">
      <formula>NOT(ISERROR(SEARCH("MUY BAJO",O142)))</formula>
    </cfRule>
    <cfRule type="containsText" dxfId="88" priority="77" operator="containsText" text="MUY ALTO">
      <formula>NOT(ISERROR(SEARCH("MUY ALTO",O142)))</formula>
    </cfRule>
    <cfRule type="containsText" dxfId="87" priority="78" operator="containsText" text="ALTO">
      <formula>NOT(ISERROR(SEARCH("ALTO",O142)))</formula>
    </cfRule>
    <cfRule type="containsText" dxfId="86" priority="79" operator="containsText" text="MEDIO">
      <formula>NOT(ISERROR(SEARCH("MEDIO",O142)))</formula>
    </cfRule>
    <cfRule type="containsText" dxfId="85" priority="80" operator="containsText" text="BAJO">
      <formula>NOT(ISERROR(SEARCH("BAJO",O142)))</formula>
    </cfRule>
  </conditionalFormatting>
  <conditionalFormatting sqref="M142:M145">
    <cfRule type="containsText" dxfId="84" priority="86" operator="containsText" text="MUY BAJO">
      <formula>NOT(ISERROR(SEARCH("MUY BAJO",M142)))</formula>
    </cfRule>
    <cfRule type="containsText" dxfId="83" priority="87" operator="containsText" text="MUY ALTO">
      <formula>NOT(ISERROR(SEARCH("MUY ALTO",M142)))</formula>
    </cfRule>
    <cfRule type="containsText" dxfId="82" priority="88" operator="containsText" text="ALTO">
      <formula>NOT(ISERROR(SEARCH("ALTO",M142)))</formula>
    </cfRule>
    <cfRule type="containsText" dxfId="81" priority="89" operator="containsText" text="MEDIO">
      <formula>NOT(ISERROR(SEARCH("MEDIO",M142)))</formula>
    </cfRule>
    <cfRule type="containsText" dxfId="80" priority="90" operator="containsText" text="BAJO">
      <formula>NOT(ISERROR(SEARCH("BAJO",M142)))</formula>
    </cfRule>
  </conditionalFormatting>
  <conditionalFormatting sqref="K142:K145">
    <cfRule type="containsText" dxfId="79" priority="81" operator="containsText" text="MUY BAJO">
      <formula>NOT(ISERROR(SEARCH("MUY BAJO",K142)))</formula>
    </cfRule>
    <cfRule type="containsText" dxfId="78" priority="82" operator="containsText" text="MUY ALTO">
      <formula>NOT(ISERROR(SEARCH("MUY ALTO",K142)))</formula>
    </cfRule>
    <cfRule type="containsText" dxfId="77" priority="83" operator="containsText" text="ALTO">
      <formula>NOT(ISERROR(SEARCH("ALTO",K142)))</formula>
    </cfRule>
    <cfRule type="containsText" dxfId="76" priority="84" operator="containsText" text="MEDIO">
      <formula>NOT(ISERROR(SEARCH("MEDIO",K142)))</formula>
    </cfRule>
    <cfRule type="containsText" dxfId="75" priority="85" operator="containsText" text="BAJO">
      <formula>NOT(ISERROR(SEARCH("BAJO",K142)))</formula>
    </cfRule>
  </conditionalFormatting>
  <conditionalFormatting sqref="O148:O152">
    <cfRule type="containsText" dxfId="74" priority="61" operator="containsText" text="MUY BAJO">
      <formula>NOT(ISERROR(SEARCH("MUY BAJO",O148)))</formula>
    </cfRule>
    <cfRule type="containsText" dxfId="73" priority="62" operator="containsText" text="MUY ALTO">
      <formula>NOT(ISERROR(SEARCH("MUY ALTO",O148)))</formula>
    </cfRule>
    <cfRule type="containsText" dxfId="72" priority="63" operator="containsText" text="ALTO">
      <formula>NOT(ISERROR(SEARCH("ALTO",O148)))</formula>
    </cfRule>
    <cfRule type="containsText" dxfId="71" priority="64" operator="containsText" text="MEDIO">
      <formula>NOT(ISERROR(SEARCH("MEDIO",O148)))</formula>
    </cfRule>
    <cfRule type="containsText" dxfId="70" priority="65" operator="containsText" text="BAJO">
      <formula>NOT(ISERROR(SEARCH("BAJO",O148)))</formula>
    </cfRule>
  </conditionalFormatting>
  <conditionalFormatting sqref="M148:M152">
    <cfRule type="containsText" dxfId="69" priority="71" operator="containsText" text="MUY BAJO">
      <formula>NOT(ISERROR(SEARCH("MUY BAJO",M148)))</formula>
    </cfRule>
    <cfRule type="containsText" dxfId="68" priority="72" operator="containsText" text="MUY ALTO">
      <formula>NOT(ISERROR(SEARCH("MUY ALTO",M148)))</formula>
    </cfRule>
    <cfRule type="containsText" dxfId="67" priority="73" operator="containsText" text="ALTO">
      <formula>NOT(ISERROR(SEARCH("ALTO",M148)))</formula>
    </cfRule>
    <cfRule type="containsText" dxfId="66" priority="74" operator="containsText" text="MEDIO">
      <formula>NOT(ISERROR(SEARCH("MEDIO",M148)))</formula>
    </cfRule>
    <cfRule type="containsText" dxfId="65" priority="75" operator="containsText" text="BAJO">
      <formula>NOT(ISERROR(SEARCH("BAJO",M148)))</formula>
    </cfRule>
  </conditionalFormatting>
  <conditionalFormatting sqref="K148:K152">
    <cfRule type="containsText" dxfId="64" priority="66" operator="containsText" text="MUY BAJO">
      <formula>NOT(ISERROR(SEARCH("MUY BAJO",K148)))</formula>
    </cfRule>
    <cfRule type="containsText" dxfId="63" priority="67" operator="containsText" text="MUY ALTO">
      <formula>NOT(ISERROR(SEARCH("MUY ALTO",K148)))</formula>
    </cfRule>
    <cfRule type="containsText" dxfId="62" priority="68" operator="containsText" text="ALTO">
      <formula>NOT(ISERROR(SEARCH("ALTO",K148)))</formula>
    </cfRule>
    <cfRule type="containsText" dxfId="61" priority="69" operator="containsText" text="MEDIO">
      <formula>NOT(ISERROR(SEARCH("MEDIO",K148)))</formula>
    </cfRule>
    <cfRule type="containsText" dxfId="60" priority="70" operator="containsText" text="BAJO">
      <formula>NOT(ISERROR(SEARCH("BAJO",K148)))</formula>
    </cfRule>
  </conditionalFormatting>
  <conditionalFormatting sqref="O154:O165">
    <cfRule type="containsText" dxfId="59" priority="46" operator="containsText" text="MUY BAJO">
      <formula>NOT(ISERROR(SEARCH("MUY BAJO",O154)))</formula>
    </cfRule>
    <cfRule type="containsText" dxfId="58" priority="47" operator="containsText" text="MUY ALTO">
      <formula>NOT(ISERROR(SEARCH("MUY ALTO",O154)))</formula>
    </cfRule>
    <cfRule type="containsText" dxfId="57" priority="48" operator="containsText" text="ALTO">
      <formula>NOT(ISERROR(SEARCH("ALTO",O154)))</formula>
    </cfRule>
    <cfRule type="containsText" dxfId="56" priority="49" operator="containsText" text="MEDIO">
      <formula>NOT(ISERROR(SEARCH("MEDIO",O154)))</formula>
    </cfRule>
    <cfRule type="containsText" dxfId="55" priority="50" operator="containsText" text="BAJO">
      <formula>NOT(ISERROR(SEARCH("BAJO",O154)))</formula>
    </cfRule>
  </conditionalFormatting>
  <conditionalFormatting sqref="M154:M165">
    <cfRule type="containsText" dxfId="54" priority="56" operator="containsText" text="MUY BAJO">
      <formula>NOT(ISERROR(SEARCH("MUY BAJO",M154)))</formula>
    </cfRule>
    <cfRule type="containsText" dxfId="53" priority="57" operator="containsText" text="MUY ALTO">
      <formula>NOT(ISERROR(SEARCH("MUY ALTO",M154)))</formula>
    </cfRule>
    <cfRule type="containsText" dxfId="52" priority="58" operator="containsText" text="ALTO">
      <formula>NOT(ISERROR(SEARCH("ALTO",M154)))</formula>
    </cfRule>
    <cfRule type="containsText" dxfId="51" priority="59" operator="containsText" text="MEDIO">
      <formula>NOT(ISERROR(SEARCH("MEDIO",M154)))</formula>
    </cfRule>
    <cfRule type="containsText" dxfId="50" priority="60" operator="containsText" text="BAJO">
      <formula>NOT(ISERROR(SEARCH("BAJO",M154)))</formula>
    </cfRule>
  </conditionalFormatting>
  <conditionalFormatting sqref="K154:K165">
    <cfRule type="containsText" dxfId="49" priority="51" operator="containsText" text="MUY BAJO">
      <formula>NOT(ISERROR(SEARCH("MUY BAJO",K154)))</formula>
    </cfRule>
    <cfRule type="containsText" dxfId="48" priority="52" operator="containsText" text="MUY ALTO">
      <formula>NOT(ISERROR(SEARCH("MUY ALTO",K154)))</formula>
    </cfRule>
    <cfRule type="containsText" dxfId="47" priority="53" operator="containsText" text="ALTO">
      <formula>NOT(ISERROR(SEARCH("ALTO",K154)))</formula>
    </cfRule>
    <cfRule type="containsText" dxfId="46" priority="54" operator="containsText" text="MEDIO">
      <formula>NOT(ISERROR(SEARCH("MEDIO",K154)))</formula>
    </cfRule>
    <cfRule type="containsText" dxfId="45" priority="55" operator="containsText" text="BAJO">
      <formula>NOT(ISERROR(SEARCH("BAJO",K154)))</formula>
    </cfRule>
  </conditionalFormatting>
  <conditionalFormatting sqref="O167:O171">
    <cfRule type="containsText" dxfId="44" priority="31" operator="containsText" text="MUY BAJO">
      <formula>NOT(ISERROR(SEARCH("MUY BAJO",O167)))</formula>
    </cfRule>
    <cfRule type="containsText" dxfId="43" priority="32" operator="containsText" text="MUY ALTO">
      <formula>NOT(ISERROR(SEARCH("MUY ALTO",O167)))</formula>
    </cfRule>
    <cfRule type="containsText" dxfId="42" priority="33" operator="containsText" text="ALTO">
      <formula>NOT(ISERROR(SEARCH("ALTO",O167)))</formula>
    </cfRule>
    <cfRule type="containsText" dxfId="41" priority="34" operator="containsText" text="MEDIO">
      <formula>NOT(ISERROR(SEARCH("MEDIO",O167)))</formula>
    </cfRule>
    <cfRule type="containsText" dxfId="40" priority="35" operator="containsText" text="BAJO">
      <formula>NOT(ISERROR(SEARCH("BAJO",O167)))</formula>
    </cfRule>
  </conditionalFormatting>
  <conditionalFormatting sqref="M167:M171">
    <cfRule type="containsText" dxfId="39" priority="41" operator="containsText" text="MUY BAJO">
      <formula>NOT(ISERROR(SEARCH("MUY BAJO",M167)))</formula>
    </cfRule>
    <cfRule type="containsText" dxfId="38" priority="42" operator="containsText" text="MUY ALTO">
      <formula>NOT(ISERROR(SEARCH("MUY ALTO",M167)))</formula>
    </cfRule>
    <cfRule type="containsText" dxfId="37" priority="43" operator="containsText" text="ALTO">
      <formula>NOT(ISERROR(SEARCH("ALTO",M167)))</formula>
    </cfRule>
    <cfRule type="containsText" dxfId="36" priority="44" operator="containsText" text="MEDIO">
      <formula>NOT(ISERROR(SEARCH("MEDIO",M167)))</formula>
    </cfRule>
    <cfRule type="containsText" dxfId="35" priority="45" operator="containsText" text="BAJO">
      <formula>NOT(ISERROR(SEARCH("BAJO",M167)))</formula>
    </cfRule>
  </conditionalFormatting>
  <conditionalFormatting sqref="K167:K171">
    <cfRule type="containsText" dxfId="34" priority="36" operator="containsText" text="MUY BAJO">
      <formula>NOT(ISERROR(SEARCH("MUY BAJO",K167)))</formula>
    </cfRule>
    <cfRule type="containsText" dxfId="33" priority="37" operator="containsText" text="MUY ALTO">
      <formula>NOT(ISERROR(SEARCH("MUY ALTO",K167)))</formula>
    </cfRule>
    <cfRule type="containsText" dxfId="32" priority="38" operator="containsText" text="ALTO">
      <formula>NOT(ISERROR(SEARCH("ALTO",K167)))</formula>
    </cfRule>
    <cfRule type="containsText" dxfId="31" priority="39" operator="containsText" text="MEDIO">
      <formula>NOT(ISERROR(SEARCH("MEDIO",K167)))</formula>
    </cfRule>
    <cfRule type="containsText" dxfId="30" priority="40" operator="containsText" text="BAJO">
      <formula>NOT(ISERROR(SEARCH("BAJO",K167)))</formula>
    </cfRule>
  </conditionalFormatting>
  <conditionalFormatting sqref="O173:O179">
    <cfRule type="containsText" dxfId="29" priority="16" operator="containsText" text="MUY BAJO">
      <formula>NOT(ISERROR(SEARCH("MUY BAJO",O173)))</formula>
    </cfRule>
    <cfRule type="containsText" dxfId="28" priority="17" operator="containsText" text="MUY ALTO">
      <formula>NOT(ISERROR(SEARCH("MUY ALTO",O173)))</formula>
    </cfRule>
    <cfRule type="containsText" dxfId="27" priority="18" operator="containsText" text="ALTO">
      <formula>NOT(ISERROR(SEARCH("ALTO",O173)))</formula>
    </cfRule>
    <cfRule type="containsText" dxfId="26" priority="19" operator="containsText" text="MEDIO">
      <formula>NOT(ISERROR(SEARCH("MEDIO",O173)))</formula>
    </cfRule>
    <cfRule type="containsText" dxfId="25" priority="20" operator="containsText" text="BAJO">
      <formula>NOT(ISERROR(SEARCH("BAJO",O173)))</formula>
    </cfRule>
  </conditionalFormatting>
  <conditionalFormatting sqref="M173:M179">
    <cfRule type="containsText" dxfId="24" priority="26" operator="containsText" text="MUY BAJO">
      <formula>NOT(ISERROR(SEARCH("MUY BAJO",M173)))</formula>
    </cfRule>
    <cfRule type="containsText" dxfId="23" priority="27" operator="containsText" text="MUY ALTO">
      <formula>NOT(ISERROR(SEARCH("MUY ALTO",M173)))</formula>
    </cfRule>
    <cfRule type="containsText" dxfId="22" priority="28" operator="containsText" text="ALTO">
      <formula>NOT(ISERROR(SEARCH("ALTO",M173)))</formula>
    </cfRule>
    <cfRule type="containsText" dxfId="21" priority="29" operator="containsText" text="MEDIO">
      <formula>NOT(ISERROR(SEARCH("MEDIO",M173)))</formula>
    </cfRule>
    <cfRule type="containsText" dxfId="20" priority="30" operator="containsText" text="BAJO">
      <formula>NOT(ISERROR(SEARCH("BAJO",M173)))</formula>
    </cfRule>
  </conditionalFormatting>
  <conditionalFormatting sqref="K173:K179">
    <cfRule type="containsText" dxfId="19" priority="21" operator="containsText" text="MUY BAJO">
      <formula>NOT(ISERROR(SEARCH("MUY BAJO",K173)))</formula>
    </cfRule>
    <cfRule type="containsText" dxfId="18" priority="22" operator="containsText" text="MUY ALTO">
      <formula>NOT(ISERROR(SEARCH("MUY ALTO",K173)))</formula>
    </cfRule>
    <cfRule type="containsText" dxfId="17" priority="23" operator="containsText" text="ALTO">
      <formula>NOT(ISERROR(SEARCH("ALTO",K173)))</formula>
    </cfRule>
    <cfRule type="containsText" dxfId="16" priority="24" operator="containsText" text="MEDIO">
      <formula>NOT(ISERROR(SEARCH("MEDIO",K173)))</formula>
    </cfRule>
    <cfRule type="containsText" dxfId="15" priority="25" operator="containsText" text="BAJO">
      <formula>NOT(ISERROR(SEARCH("BAJO",K173)))</formula>
    </cfRule>
  </conditionalFormatting>
  <conditionalFormatting sqref="O181:O182">
    <cfRule type="containsText" dxfId="14" priority="1" operator="containsText" text="MUY BAJO">
      <formula>NOT(ISERROR(SEARCH("MUY BAJO",O181)))</formula>
    </cfRule>
    <cfRule type="containsText" dxfId="13" priority="2" operator="containsText" text="MUY ALTO">
      <formula>NOT(ISERROR(SEARCH("MUY ALTO",O181)))</formula>
    </cfRule>
    <cfRule type="containsText" dxfId="12" priority="3" operator="containsText" text="ALTO">
      <formula>NOT(ISERROR(SEARCH("ALTO",O181)))</formula>
    </cfRule>
    <cfRule type="containsText" dxfId="11" priority="4" operator="containsText" text="MEDIO">
      <formula>NOT(ISERROR(SEARCH("MEDIO",O181)))</formula>
    </cfRule>
    <cfRule type="containsText" dxfId="10" priority="5" operator="containsText" text="BAJO">
      <formula>NOT(ISERROR(SEARCH("BAJO",O181)))</formula>
    </cfRule>
  </conditionalFormatting>
  <conditionalFormatting sqref="M181:M182">
    <cfRule type="containsText" dxfId="9" priority="11" operator="containsText" text="MUY BAJO">
      <formula>NOT(ISERROR(SEARCH("MUY BAJO",M181)))</formula>
    </cfRule>
    <cfRule type="containsText" dxfId="8" priority="12" operator="containsText" text="MUY ALTO">
      <formula>NOT(ISERROR(SEARCH("MUY ALTO",M181)))</formula>
    </cfRule>
    <cfRule type="containsText" dxfId="7" priority="13" operator="containsText" text="ALTO">
      <formula>NOT(ISERROR(SEARCH("ALTO",M181)))</formula>
    </cfRule>
    <cfRule type="containsText" dxfId="6" priority="14" operator="containsText" text="MEDIO">
      <formula>NOT(ISERROR(SEARCH("MEDIO",M181)))</formula>
    </cfRule>
    <cfRule type="containsText" dxfId="5" priority="15" operator="containsText" text="BAJO">
      <formula>NOT(ISERROR(SEARCH("BAJO",M181)))</formula>
    </cfRule>
  </conditionalFormatting>
  <conditionalFormatting sqref="K181:K182">
    <cfRule type="containsText" dxfId="4" priority="6" operator="containsText" text="MUY BAJO">
      <formula>NOT(ISERROR(SEARCH("MUY BAJO",K181)))</formula>
    </cfRule>
    <cfRule type="containsText" dxfId="3" priority="7" operator="containsText" text="MUY ALTO">
      <formula>NOT(ISERROR(SEARCH("MUY ALTO",K181)))</formula>
    </cfRule>
    <cfRule type="containsText" dxfId="2" priority="8" operator="containsText" text="ALTO">
      <formula>NOT(ISERROR(SEARCH("ALTO",K181)))</formula>
    </cfRule>
    <cfRule type="containsText" dxfId="1" priority="9" operator="containsText" text="MEDIO">
      <formula>NOT(ISERROR(SEARCH("MEDIO",K181)))</formula>
    </cfRule>
    <cfRule type="containsText" dxfId="0" priority="10" operator="containsText" text="BAJO">
      <formula>NOT(ISERROR(SEARCH("BAJO",K181)))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T4-2021 ACC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2022-03-03T02:52:02Z</dcterms:created>
  <dcterms:modified xsi:type="dcterms:W3CDTF">2022-03-03T02:59:05Z</dcterms:modified>
</cp:coreProperties>
</file>